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resupuestos\Desktop\Ejercicio 2016\Informes\RPPM 2016\"/>
    </mc:Choice>
  </mc:AlternateContent>
  <bookViews>
    <workbookView xWindow="0" yWindow="0" windowWidth="20490" windowHeight="7755" tabRatio="646" firstSheet="1" activeTab="1"/>
  </bookViews>
  <sheets>
    <sheet name="CATALOGO" sheetId="1" state="hidden" r:id="rId1"/>
    <sheet name="RPP_2016" sheetId="2" r:id="rId2"/>
    <sheet name="RPP_FIGURAS" sheetId="3" r:id="rId3"/>
    <sheet name="RAMO11XPARTIDA" sheetId="4" r:id="rId4"/>
    <sheet name="RAMO33XPARTIDA" sheetId="5" r:id="rId5"/>
    <sheet name="REMANENTES" sheetId="6" r:id="rId6"/>
    <sheet name="PROGRAMA_PIIA" sheetId="7" state="hidden" r:id="rId7"/>
    <sheet name="APORTACION ESTATAL" sheetId="8" r:id="rId8"/>
    <sheet name="EDUCANDOS"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RAMO33XPARTIDA!$B$19:$G$216</definedName>
    <definedName name="estados">[1]catalogo!$A$1:$A$33</definedName>
    <definedName name="PARTIDA21101" localSheetId="8">#REF!</definedName>
    <definedName name="PARTIDA21101" localSheetId="4">#REF!</definedName>
    <definedName name="PARTIDA21101" localSheetId="2">#REF!</definedName>
    <definedName name="PARTIDA21101">#REF!</definedName>
    <definedName name="PARTIDAS" localSheetId="8">#REF!</definedName>
    <definedName name="PARTIDAS" localSheetId="4">#REF!</definedName>
    <definedName name="PARTIDAS" localSheetId="2">#REF!</definedName>
    <definedName name="PARTIDAS">#REF!</definedName>
    <definedName name="PERIODOS">[2]EDOS!$D$6:$D$17</definedName>
    <definedName name="Z_1C6F7EB1_966B_4B9A_8DC7_91574CBFD378_.wvu.Cols" localSheetId="1" hidden="1">RPP_2016!$W:$XFD</definedName>
    <definedName name="Z_1C6F7EB1_966B_4B9A_8DC7_91574CBFD378_.wvu.FilterData" localSheetId="4" hidden="1">RAMO33XPARTIDA!$B$19:$G$216</definedName>
    <definedName name="Z_1C6F7EB1_966B_4B9A_8DC7_91574CBFD378_.wvu.Rows" localSheetId="4" hidden="1">RAMO33XPARTIDA!$20:$25,RAMO33XPARTIDA!$27:$33,RAMO33XPARTIDA!$36:$48,RAMO33XPARTIDA!$50:$50,RAMO33XPARTIDA!$52:$66,RAMO33XPARTIDA!$182:$218</definedName>
    <definedName name="Z_1C6F7EB1_966B_4B9A_8DC7_91574CBFD378_.wvu.Rows" localSheetId="1" hidden="1">RPP_2016!$133:$1048576</definedName>
    <definedName name="Z_1C6F7EB1_966B_4B9A_8DC7_91574CBFD378_.wvu.Rows" localSheetId="2" hidden="1">RPP_FIGURAS!#REF!,RPP_FIGURAS!#REF!</definedName>
    <definedName name="Z_80E7DA02_1B60_4892_8DF8_F1D90CFB8D6E_.wvu.Cols" localSheetId="1" hidden="1">RPP_2016!$W:$XFD</definedName>
    <definedName name="Z_80E7DA02_1B60_4892_8DF8_F1D90CFB8D6E_.wvu.FilterData" localSheetId="4" hidden="1">RAMO33XPARTIDA!$B$19:$G$216</definedName>
    <definedName name="Z_80E7DA02_1B60_4892_8DF8_F1D90CFB8D6E_.wvu.Rows" localSheetId="4" hidden="1">RAMO33XPARTIDA!$20:$25,RAMO33XPARTIDA!$27:$33,RAMO33XPARTIDA!$36:$48,RAMO33XPARTIDA!$50:$50,RAMO33XPARTIDA!$52:$66,RAMO33XPARTIDA!$182:$218</definedName>
    <definedName name="Z_80E7DA02_1B60_4892_8DF8_F1D90CFB8D6E_.wvu.Rows" localSheetId="1" hidden="1">RPP_2016!$133:$1048576</definedName>
    <definedName name="Z_80E7DA02_1B60_4892_8DF8_F1D90CFB8D6E_.wvu.Rows" localSheetId="2" hidden="1">RPP_FIGURAS!#REF!,RPP_FIGURAS!#REF!</definedName>
    <definedName name="Z_D74BCB23_1516_412E_B6F3_088F98D88FC8_.wvu.Cols" localSheetId="1" hidden="1">RPP_2016!$W:$XFD</definedName>
    <definedName name="Z_D74BCB23_1516_412E_B6F3_088F98D88FC8_.wvu.FilterData" localSheetId="4" hidden="1">RAMO33XPARTIDA!$B$19:$G$216</definedName>
    <definedName name="Z_D74BCB23_1516_412E_B6F3_088F98D88FC8_.wvu.Rows" localSheetId="4" hidden="1">RAMO33XPARTIDA!$20:$25,RAMO33XPARTIDA!$27:$33,RAMO33XPARTIDA!$36:$48,RAMO33XPARTIDA!$50:$50,RAMO33XPARTIDA!$52:$66,RAMO33XPARTIDA!$182:$218</definedName>
    <definedName name="Z_D74BCB23_1516_412E_B6F3_088F98D88FC8_.wvu.Rows" localSheetId="1" hidden="1">RPP_2016!$133:$1048576</definedName>
    <definedName name="Z_D74BCB23_1516_412E_B6F3_088F98D88FC8_.wvu.Rows" localSheetId="2" hidden="1">RPP_FIGURAS!#REF!,RPP_FIGURAS!#REF!</definedName>
    <definedName name="Z_E42DFDCF_263A_44ED_973B_7D34AF1F44E1_.wvu.Cols" localSheetId="1" hidden="1">RPP_2016!$W:$XFD</definedName>
    <definedName name="Z_E42DFDCF_263A_44ED_973B_7D34AF1F44E1_.wvu.FilterData" localSheetId="4" hidden="1">RAMO33XPARTIDA!$B$19:$G$216</definedName>
    <definedName name="Z_E42DFDCF_263A_44ED_973B_7D34AF1F44E1_.wvu.Rows" localSheetId="1" hidden="1">RPP_2016!$133:$1048576</definedName>
    <definedName name="Z_E42DFDCF_263A_44ED_973B_7D34AF1F44E1_.wvu.Rows" localSheetId="2" hidden="1">RPP_FIGURAS!#REF!,RPP_FIGURAS!#REF!</definedName>
    <definedName name="Z_ED49C49A_6049_47A5_8E7A_75CF87152D2E_.wvu.Cols" localSheetId="7" hidden="1">'APORTACION ESTATAL'!$S:$XFD</definedName>
    <definedName name="Z_ED49C49A_6049_47A5_8E7A_75CF87152D2E_.wvu.Cols" localSheetId="8" hidden="1">EDUCANDOS!$L:$XFD</definedName>
    <definedName name="Z_ED49C49A_6049_47A5_8E7A_75CF87152D2E_.wvu.Cols" localSheetId="3" hidden="1">RAMO11XPARTIDA!$J:$XFD</definedName>
    <definedName name="Z_ED49C49A_6049_47A5_8E7A_75CF87152D2E_.wvu.Cols" localSheetId="4" hidden="1">RAMO33XPARTIDA!$I:$XFD</definedName>
    <definedName name="Z_ED49C49A_6049_47A5_8E7A_75CF87152D2E_.wvu.Cols" localSheetId="5" hidden="1">REMANENTES!$H:$XFD</definedName>
    <definedName name="Z_ED49C49A_6049_47A5_8E7A_75CF87152D2E_.wvu.Cols" localSheetId="1" hidden="1">RPP_2016!$W:$XFD</definedName>
    <definedName name="Z_ED49C49A_6049_47A5_8E7A_75CF87152D2E_.wvu.Cols" localSheetId="2" hidden="1">RPP_FIGURAS!$L:$XFD</definedName>
    <definedName name="Z_ED49C49A_6049_47A5_8E7A_75CF87152D2E_.wvu.FilterData" localSheetId="4" hidden="1">RAMO33XPARTIDA!$B$19:$G$216</definedName>
    <definedName name="Z_ED49C49A_6049_47A5_8E7A_75CF87152D2E_.wvu.Rows" localSheetId="7" hidden="1">'APORTACION ESTATAL'!$103:$1048576</definedName>
    <definedName name="Z_ED49C49A_6049_47A5_8E7A_75CF87152D2E_.wvu.Rows" localSheetId="8" hidden="1">EDUCANDOS!$27:$1048576,EDUCANDOS!$14:$22</definedName>
    <definedName name="Z_ED49C49A_6049_47A5_8E7A_75CF87152D2E_.wvu.Rows" localSheetId="3" hidden="1">RAMO11XPARTIDA!$77:$1048576,RAMO11XPARTIDA!$10:$12,RAMO11XPARTIDA!$19:$29,RAMO11XPARTIDA!$32:$33,RAMO11XPARTIDA!$38:$44,RAMO11XPARTIDA!$47:$49,RAMO11XPARTIDA!$63:$64,RAMO11XPARTIDA!$68:$76</definedName>
    <definedName name="Z_ED49C49A_6049_47A5_8E7A_75CF87152D2E_.wvu.Rows" localSheetId="4" hidden="1">RAMO33XPARTIDA!$235:$1048576,RAMO33XPARTIDA!$226:$234</definedName>
    <definedName name="Z_ED49C49A_6049_47A5_8E7A_75CF87152D2E_.wvu.Rows" localSheetId="5" hidden="1">REMANENTES!$88:$1048576</definedName>
    <definedName name="Z_ED49C49A_6049_47A5_8E7A_75CF87152D2E_.wvu.Rows" localSheetId="1" hidden="1">RPP_2016!$133:$1048576,RPP_2016!$44:$46</definedName>
    <definedName name="Z_ED49C49A_6049_47A5_8E7A_75CF87152D2E_.wvu.Rows" localSheetId="2" hidden="1">RPP_FIGURAS!$114:$1048576,RPP_FIGURAS!$88:$113</definedName>
  </definedNames>
  <calcPr calcId="152511"/>
  <customWorkbookViews>
    <customWorkbookView name="PLAN - Vista personalizada" guid="{1C6F7EB1-966B-4B9A-8DC7-91574CBFD378}" mergeInterval="0" personalView="1" maximized="1" windowWidth="1362" windowHeight="509" activeSheetId="2"/>
    <customWorkbookView name="Fer - Vista personalizada" guid="{D74BCB23-1516-412E-B6F3-088F98D88FC8}" mergeInterval="0" personalView="1" maximized="1" xWindow="-8" yWindow="-8" windowWidth="1936" windowHeight="1056" activeSheetId="6"/>
    <customWorkbookView name="INEPJA - Vista personalizada" guid="{80E7DA02-1B60-4892-8DF8-F1D90CFB8D6E}" mergeInterval="0" personalView="1" xWindow="89" yWindow="553" windowWidth="1641" windowHeight="470" activeSheetId="2"/>
    <customWorkbookView name="MBERNAL - Vista personalizada" guid="{E42DFDCF-263A-44ED-973B-7D34AF1F44E1}" mergeInterval="0" personalView="1" maximized="1" xWindow="-8" yWindow="-8" windowWidth="1936" windowHeight="1056" activeSheetId="2"/>
    <customWorkbookView name="Lulu - Vista personalizada" guid="{ED49C49A-6049-47A5-8E7A-75CF87152D2E}" mergeInterval="0" personalView="1" maximized="1" windowWidth="1362" windowHeight="547" tabRatio="646" activeSheetId="2"/>
  </customWorkbookViews>
</workbook>
</file>

<file path=xl/calcChain.xml><?xml version="1.0" encoding="utf-8"?>
<calcChain xmlns="http://schemas.openxmlformats.org/spreadsheetml/2006/main">
  <c r="D23" i="9" l="1"/>
  <c r="C64" i="4" l="1"/>
  <c r="C63" i="4"/>
  <c r="G59" i="4" l="1"/>
  <c r="D57" i="4"/>
  <c r="D53" i="4"/>
  <c r="D54" i="4"/>
  <c r="D55" i="4"/>
  <c r="D56" i="4"/>
  <c r="D48" i="2" l="1"/>
  <c r="E48" i="2"/>
  <c r="F48" i="2"/>
  <c r="C48" i="2"/>
  <c r="D52" i="4" l="1"/>
  <c r="I27" i="3" l="1"/>
  <c r="C77" i="2"/>
  <c r="D77" i="2"/>
  <c r="E77" i="2"/>
  <c r="F77" i="2"/>
  <c r="D120" i="5" l="1"/>
  <c r="G31" i="4"/>
  <c r="G35" i="4"/>
  <c r="G37" i="4"/>
  <c r="G46" i="4"/>
  <c r="G51" i="4"/>
  <c r="C36" i="8" l="1"/>
  <c r="C35" i="8"/>
  <c r="C34" i="8"/>
  <c r="C33" i="8"/>
  <c r="C32" i="8"/>
  <c r="C31" i="8"/>
  <c r="C30" i="8"/>
  <c r="C29" i="8"/>
  <c r="C28" i="8"/>
  <c r="C27" i="8"/>
  <c r="C26" i="8"/>
  <c r="C25" i="8"/>
  <c r="C24" i="8"/>
  <c r="C23" i="8"/>
  <c r="C22" i="8"/>
  <c r="C21" i="8"/>
  <c r="C20" i="8"/>
  <c r="H23" i="9" l="1"/>
  <c r="I11" i="3" l="1"/>
  <c r="I13" i="3"/>
  <c r="G32" i="3"/>
  <c r="C224" i="5" l="1"/>
  <c r="C223" i="5"/>
  <c r="C222" i="5"/>
  <c r="G119" i="5" l="1"/>
  <c r="D118" i="5"/>
  <c r="D117" i="5"/>
  <c r="D116" i="5"/>
  <c r="D115" i="5"/>
  <c r="D114" i="5"/>
  <c r="D113" i="5"/>
  <c r="D112" i="5"/>
  <c r="D111" i="5"/>
  <c r="D110" i="5"/>
  <c r="D109" i="5"/>
  <c r="D108" i="5"/>
  <c r="D107" i="5"/>
  <c r="D106" i="5"/>
  <c r="D105" i="5"/>
  <c r="D104" i="5"/>
  <c r="D103" i="5"/>
  <c r="C65" i="4"/>
  <c r="D58" i="4"/>
  <c r="G102" i="5"/>
  <c r="D101" i="5"/>
  <c r="D100" i="5"/>
  <c r="D99" i="5"/>
  <c r="D98" i="5"/>
  <c r="D97" i="5"/>
  <c r="D96" i="5"/>
  <c r="D95" i="5"/>
  <c r="D94" i="5"/>
  <c r="D93" i="5"/>
  <c r="D92" i="5"/>
  <c r="D91" i="5"/>
  <c r="D90" i="5"/>
  <c r="D89" i="5"/>
  <c r="D88" i="5"/>
  <c r="D87" i="5"/>
  <c r="D86" i="5"/>
  <c r="G219" i="5"/>
  <c r="G85" i="5"/>
  <c r="D84" i="5"/>
  <c r="D83" i="5"/>
  <c r="D82" i="5"/>
  <c r="D81" i="5"/>
  <c r="D80" i="5"/>
  <c r="D79" i="5"/>
  <c r="D78" i="5"/>
  <c r="D77" i="5"/>
  <c r="D76" i="5"/>
  <c r="D75" i="5"/>
  <c r="D74" i="5"/>
  <c r="D73" i="5"/>
  <c r="D72" i="5"/>
  <c r="D71" i="5"/>
  <c r="D70" i="5"/>
  <c r="D6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66" i="5"/>
  <c r="D65" i="5"/>
  <c r="D64" i="5"/>
  <c r="D63" i="5"/>
  <c r="D62" i="5"/>
  <c r="D61" i="5"/>
  <c r="D60" i="5"/>
  <c r="D59" i="5"/>
  <c r="D58" i="5"/>
  <c r="D57" i="5"/>
  <c r="D56" i="5"/>
  <c r="D55" i="5"/>
  <c r="D54" i="5"/>
  <c r="D53" i="5"/>
  <c r="D52" i="5"/>
  <c r="D49" i="5"/>
  <c r="D48" i="5"/>
  <c r="D47" i="5"/>
  <c r="D46" i="5"/>
  <c r="D45" i="5"/>
  <c r="D44" i="5"/>
  <c r="D43" i="5"/>
  <c r="D42" i="5"/>
  <c r="D41" i="5"/>
  <c r="D40" i="5"/>
  <c r="D39" i="5"/>
  <c r="D38" i="5"/>
  <c r="D37" i="5"/>
  <c r="D36" i="5"/>
  <c r="D33" i="5"/>
  <c r="D32" i="5"/>
  <c r="D31" i="5"/>
  <c r="D30" i="5"/>
  <c r="D29" i="5"/>
  <c r="D28" i="5"/>
  <c r="D27" i="5"/>
  <c r="D26" i="5"/>
  <c r="D25" i="5"/>
  <c r="D24" i="5"/>
  <c r="D23" i="5"/>
  <c r="D22" i="5"/>
  <c r="D21" i="5"/>
  <c r="D20" i="5"/>
  <c r="C99" i="8" l="1"/>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I23" i="9" l="1"/>
  <c r="G23" i="9"/>
  <c r="F23" i="9"/>
  <c r="E23" i="9"/>
  <c r="C23" i="9"/>
  <c r="D71" i="2"/>
  <c r="D43" i="2"/>
  <c r="C6" i="4" l="1"/>
  <c r="C6" i="5"/>
  <c r="C6" i="6"/>
  <c r="C5" i="8"/>
  <c r="C5" i="9"/>
  <c r="C4" i="9"/>
  <c r="D85" i="6" l="1"/>
  <c r="F85" i="6"/>
  <c r="D44" i="4" l="1"/>
  <c r="D22" i="4" l="1"/>
  <c r="I100" i="8" l="1"/>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G68" i="5"/>
  <c r="D67" i="5"/>
  <c r="B52" i="5"/>
  <c r="G51" i="5"/>
  <c r="D50" i="5"/>
  <c r="B36" i="5"/>
  <c r="G35" i="5"/>
  <c r="D34" i="5"/>
  <c r="B20" i="5"/>
  <c r="D50" i="4"/>
  <c r="C49" i="4"/>
  <c r="D49" i="4" s="1"/>
  <c r="C48" i="4"/>
  <c r="D48" i="4" s="1"/>
  <c r="C47" i="4"/>
  <c r="D47" i="4" s="1"/>
  <c r="B47" i="4"/>
  <c r="D45" i="4"/>
  <c r="C43" i="4"/>
  <c r="D43" i="4" s="1"/>
  <c r="C42" i="4"/>
  <c r="D42" i="4" s="1"/>
  <c r="C41" i="4"/>
  <c r="D41" i="4" s="1"/>
  <c r="C40" i="4"/>
  <c r="D40" i="4" s="1"/>
  <c r="C39" i="4"/>
  <c r="D39" i="4" s="1"/>
  <c r="C38" i="4"/>
  <c r="D38" i="4" s="1"/>
  <c r="B38" i="4"/>
  <c r="D36" i="4"/>
  <c r="B36" i="4"/>
  <c r="D34" i="4"/>
  <c r="C33" i="4"/>
  <c r="D33" i="4" s="1"/>
  <c r="C32" i="4"/>
  <c r="D32" i="4" s="1"/>
  <c r="B32" i="4"/>
  <c r="D30" i="4"/>
  <c r="C29" i="4"/>
  <c r="D29" i="4" s="1"/>
  <c r="D28" i="4"/>
  <c r="D27" i="4"/>
  <c r="D26" i="4"/>
  <c r="D25" i="4"/>
  <c r="D24" i="4"/>
  <c r="D23" i="4"/>
  <c r="D21" i="4"/>
  <c r="D20" i="4"/>
  <c r="C19" i="4"/>
  <c r="D19" i="4" s="1"/>
  <c r="B19" i="4"/>
  <c r="O100" i="8" l="1"/>
  <c r="C20" i="7"/>
  <c r="C4" i="8" l="1"/>
  <c r="C5" i="7"/>
  <c r="L100" i="8"/>
  <c r="F15" i="8"/>
  <c r="K41" i="7"/>
  <c r="C40" i="7"/>
  <c r="C39" i="7"/>
  <c r="C38" i="7"/>
  <c r="C37" i="7"/>
  <c r="C36" i="7"/>
  <c r="C35" i="7"/>
  <c r="C34" i="7"/>
  <c r="C33" i="7"/>
  <c r="C32" i="7"/>
  <c r="C31" i="7"/>
  <c r="C30" i="7"/>
  <c r="C29" i="7"/>
  <c r="C28" i="7"/>
  <c r="C27" i="7"/>
  <c r="C26" i="7"/>
  <c r="C25" i="7"/>
  <c r="C24" i="7"/>
  <c r="C23" i="7"/>
  <c r="C22" i="7"/>
  <c r="C21" i="7"/>
  <c r="D16" i="7"/>
  <c r="D5" i="3"/>
  <c r="G27" i="3" s="1"/>
  <c r="F64" i="3"/>
  <c r="E64" i="3"/>
  <c r="G63" i="3"/>
  <c r="G62" i="3"/>
  <c r="G61" i="3"/>
  <c r="G60" i="3"/>
  <c r="G59" i="3"/>
  <c r="G58" i="3"/>
  <c r="G57" i="3"/>
  <c r="F52" i="3"/>
  <c r="E52" i="3"/>
  <c r="G51" i="3"/>
  <c r="G50" i="3"/>
  <c r="G49" i="3"/>
  <c r="G48" i="3"/>
  <c r="G47" i="3"/>
  <c r="G46" i="3"/>
  <c r="G45" i="3"/>
  <c r="G44" i="3"/>
  <c r="F39" i="3"/>
  <c r="E39" i="3"/>
  <c r="G38" i="3"/>
  <c r="G37" i="3"/>
  <c r="G36" i="3"/>
  <c r="G35" i="3"/>
  <c r="G34" i="3"/>
  <c r="G33" i="3"/>
  <c r="H23" i="3"/>
  <c r="F23" i="3"/>
  <c r="I22" i="3"/>
  <c r="I21" i="3"/>
  <c r="I20" i="3"/>
  <c r="I19" i="3"/>
  <c r="I18" i="3"/>
  <c r="I17" i="3"/>
  <c r="I16" i="3"/>
  <c r="I15" i="3"/>
  <c r="I14" i="3"/>
  <c r="I12" i="3"/>
  <c r="C5" i="3"/>
  <c r="E22" i="3" l="1"/>
  <c r="G22" i="3" s="1"/>
  <c r="E18" i="3"/>
  <c r="G18" i="3" s="1"/>
  <c r="E14" i="3"/>
  <c r="G14" i="3" s="1"/>
  <c r="E21" i="3"/>
  <c r="G21" i="3" s="1"/>
  <c r="E13" i="3"/>
  <c r="G13" i="3" s="1"/>
  <c r="E19" i="3"/>
  <c r="G19" i="3" s="1"/>
  <c r="E15" i="3"/>
  <c r="G15" i="3" s="1"/>
  <c r="E17" i="3"/>
  <c r="G17" i="3" s="1"/>
  <c r="E20" i="3"/>
  <c r="G20" i="3" s="1"/>
  <c r="E16" i="3"/>
  <c r="G16" i="3" s="1"/>
  <c r="E12" i="3"/>
  <c r="G12" i="3" s="1"/>
  <c r="E11" i="3"/>
  <c r="C15" i="7"/>
  <c r="C14" i="7"/>
  <c r="C13" i="7"/>
  <c r="F13" i="7"/>
  <c r="C16" i="7" l="1"/>
  <c r="K13" i="7" s="1"/>
  <c r="G11" i="3"/>
  <c r="G23" i="3" s="1"/>
  <c r="E23" i="3"/>
  <c r="C5" i="6" l="1"/>
  <c r="F14" i="5"/>
  <c r="E14" i="5"/>
  <c r="D14" i="5"/>
  <c r="C14" i="5"/>
  <c r="F13" i="5"/>
  <c r="E13" i="5"/>
  <c r="D224" i="5" s="1"/>
  <c r="D13" i="5"/>
  <c r="C13" i="5"/>
  <c r="F12" i="5"/>
  <c r="E12" i="5"/>
  <c r="D223" i="5" s="1"/>
  <c r="D12" i="5"/>
  <c r="C12" i="5"/>
  <c r="F11" i="5"/>
  <c r="E11" i="5"/>
  <c r="D222" i="5" s="1"/>
  <c r="D11" i="5"/>
  <c r="C11" i="5"/>
  <c r="F10" i="5"/>
  <c r="E10" i="5"/>
  <c r="D10" i="5"/>
  <c r="C10" i="5"/>
  <c r="C5" i="5"/>
  <c r="C5" i="4"/>
  <c r="F11" i="4"/>
  <c r="F12" i="4"/>
  <c r="F13" i="4"/>
  <c r="E11" i="4"/>
  <c r="D63" i="4" s="1"/>
  <c r="E12" i="4"/>
  <c r="D64" i="4" s="1"/>
  <c r="E13" i="4"/>
  <c r="D65" i="4" s="1"/>
  <c r="C11" i="4"/>
  <c r="C12" i="4"/>
  <c r="C13" i="4"/>
  <c r="D11" i="4"/>
  <c r="D12" i="4"/>
  <c r="D13" i="4"/>
  <c r="F10" i="4"/>
  <c r="E10" i="4"/>
  <c r="D10" i="4"/>
  <c r="C10" i="4"/>
  <c r="I76" i="2"/>
  <c r="G76" i="2" s="1"/>
  <c r="H76" i="2"/>
  <c r="I75" i="2"/>
  <c r="G75" i="2" s="1"/>
  <c r="H75" i="2"/>
  <c r="I74" i="2"/>
  <c r="G74" i="2" s="1"/>
  <c r="H74" i="2"/>
  <c r="I73" i="2"/>
  <c r="G73" i="2" s="1"/>
  <c r="H73" i="2"/>
  <c r="I72" i="2"/>
  <c r="G72" i="2" s="1"/>
  <c r="H72" i="2"/>
  <c r="H71" i="2"/>
  <c r="F71" i="2"/>
  <c r="E71" i="2"/>
  <c r="I47" i="2"/>
  <c r="G47" i="2" s="1"/>
  <c r="H47" i="2"/>
  <c r="I46" i="2"/>
  <c r="G46" i="2" s="1"/>
  <c r="H46" i="2"/>
  <c r="I45" i="2"/>
  <c r="G45" i="2" s="1"/>
  <c r="H45" i="2"/>
  <c r="I44" i="2"/>
  <c r="G44" i="2" s="1"/>
  <c r="G48" i="2" s="1"/>
  <c r="H44" i="2"/>
  <c r="H43" i="2"/>
  <c r="F43" i="2"/>
  <c r="E43" i="2"/>
  <c r="J16" i="2"/>
  <c r="J15" i="2"/>
  <c r="J14" i="2"/>
  <c r="J13" i="2"/>
  <c r="F14" i="4" l="1"/>
  <c r="H48" i="2"/>
  <c r="E14" i="4"/>
  <c r="D14" i="4"/>
  <c r="H77" i="2"/>
  <c r="G10" i="5"/>
  <c r="F15" i="5"/>
  <c r="G14" i="5"/>
  <c r="G13" i="5"/>
  <c r="G12" i="5"/>
  <c r="E15" i="5"/>
  <c r="D15" i="5"/>
  <c r="G11" i="5"/>
  <c r="C15" i="5"/>
  <c r="C14" i="4"/>
  <c r="G13" i="4"/>
  <c r="G12" i="4"/>
  <c r="G11" i="4"/>
  <c r="G10" i="4"/>
  <c r="I48" i="2"/>
  <c r="G14" i="4" l="1"/>
  <c r="G15" i="5"/>
</calcChain>
</file>

<file path=xl/comments1.xml><?xml version="1.0" encoding="utf-8"?>
<comments xmlns="http://schemas.openxmlformats.org/spreadsheetml/2006/main">
  <authors>
    <author>MBERNAL</author>
  </authors>
  <commentList>
    <comment ref="B2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1"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2"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3"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4"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5"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6"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7"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8"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29"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1"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2"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3"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4"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5"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6"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7"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8"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39"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 ref="B40" authorId="0" shapeId="0">
      <text>
        <r>
          <rPr>
            <b/>
            <sz val="9"/>
            <color indexed="81"/>
            <rFont val="Tahoma"/>
            <family val="2"/>
          </rPr>
          <t>MBERNAL:</t>
        </r>
        <r>
          <rPr>
            <sz val="9"/>
            <color indexed="81"/>
            <rFont val="Tahoma"/>
            <family val="2"/>
          </rPr>
          <t xml:space="preserve">
SI LAS PARTIDAS NO SE
DESPLIEGAN, LAS PARTIDAS
VALIDAS SON:
21101
21201
21401
21601
22102
26102
29401
29601
31101
31301
31401
31701
32201
33104
33602
33604
35101
35301
35501
38301
44105
</t>
        </r>
      </text>
    </comment>
  </commentList>
</comments>
</file>

<file path=xl/sharedStrings.xml><?xml version="1.0" encoding="utf-8"?>
<sst xmlns="http://schemas.openxmlformats.org/spreadsheetml/2006/main" count="1178" uniqueCount="617">
  <si>
    <t>ESTADO:</t>
  </si>
  <si>
    <t>MES:</t>
  </si>
  <si>
    <t>METAS</t>
  </si>
  <si>
    <t>METAS AL PERIODO</t>
  </si>
  <si>
    <t>NIVELES</t>
  </si>
  <si>
    <t>INCORPORADOS</t>
  </si>
  <si>
    <t>UCN'S</t>
  </si>
  <si>
    <t>ACTIVOS</t>
  </si>
  <si>
    <t>INCORPORADOS Y REINCOMPORADOS AL PERIODO</t>
  </si>
  <si>
    <t>JUSTIFICACIÓN DEL LOGRO DE LA META POR NIVEL EN EL PERIODO</t>
  </si>
  <si>
    <t>META</t>
  </si>
  <si>
    <t>LOGRO</t>
  </si>
  <si>
    <t>LOGRO + INCORPORACION</t>
  </si>
  <si>
    <t>ALFABETIZACIÓN</t>
  </si>
  <si>
    <t>INICIAL</t>
  </si>
  <si>
    <t>INTERMEDIO</t>
  </si>
  <si>
    <t>AVANZADO</t>
  </si>
  <si>
    <t>PRESUPUESTO RAMO 11</t>
  </si>
  <si>
    <t>PRESUPUESTO</t>
  </si>
  <si>
    <t>ANUAL</t>
  </si>
  <si>
    <t>AL PERIODO</t>
  </si>
  <si>
    <t>EXPLICACIÓN DE LA VARIACIÓN PRESUPUESTAL EN EL RAMO 11</t>
  </si>
  <si>
    <t>PRESUPUESTO ORIGINAL ANUAL</t>
  </si>
  <si>
    <t>%</t>
  </si>
  <si>
    <t>EJERCIDO+COMP</t>
  </si>
  <si>
    <t>TOTAL</t>
  </si>
  <si>
    <r>
      <t xml:space="preserve">NOTA: </t>
    </r>
    <r>
      <rPr>
        <sz val="11"/>
        <color theme="1"/>
        <rFont val="Calibri"/>
        <family val="2"/>
        <scheme val="minor"/>
      </rPr>
      <t>EL PORCENTAJE REPRESENTA LA CANTIDAD DE EJERCIDO Y COMPROMETIDO UTILIZADO EN EL MES CON RESPECTO AL PRESUPUESTO MODIFICADO</t>
    </r>
  </si>
  <si>
    <t>PRESUPUESTO RAMO 33</t>
  </si>
  <si>
    <t>EXPLICACIÓN DE LA VARIACIÓN PRESUPUESTAL EN EL RAMO 33</t>
  </si>
  <si>
    <t>ACCIONES A REALIZAR EN EL PERIODO PARA LOGRAR MEJORAS EN EL CUMPLIMIENTO DE METAS Y APLICACIÓN DEL GASTO</t>
  </si>
  <si>
    <t>RESPONSABLE DEL LLENADO</t>
  </si>
  <si>
    <t>NOMBRE Y FIRMA</t>
  </si>
  <si>
    <t>PERIODO:</t>
  </si>
  <si>
    <t>FIGURA</t>
  </si>
  <si>
    <t>PROYECTO</t>
  </si>
  <si>
    <t>FIGURAS DE GRATIFICACIÓN FIJA CON VINCULACION VIGENTE EN EL PERIODO</t>
  </si>
  <si>
    <t>DIFERENCIA</t>
  </si>
  <si>
    <t>APOYO OTROGADO EN EL PERIODO</t>
  </si>
  <si>
    <t>ENLACE EDUCATIVO (ALFA E INICIAL)</t>
  </si>
  <si>
    <t>FORMACION</t>
  </si>
  <si>
    <t>FORMADORES ESPECIALIZADOS HISPANOS</t>
  </si>
  <si>
    <t>FORMADORES ESPECIALIZADOS INDÍGENAS</t>
  </si>
  <si>
    <t>APOYO DE ACREDITACIÓN</t>
  </si>
  <si>
    <t>ACREDITACIÓN</t>
  </si>
  <si>
    <t>APOYO INFORMÁTICO</t>
  </si>
  <si>
    <t>ENLACE DE ACREDITACIÓN</t>
  </si>
  <si>
    <t xml:space="preserve">ENLACE REGIONAL </t>
  </si>
  <si>
    <t>ATENCION A LA DEMANDA</t>
  </si>
  <si>
    <t>ORGANIZADOR DE SERVICIOS EDUCATIVOS EN CZ</t>
  </si>
  <si>
    <t>COORDINACION DE ZONA</t>
  </si>
  <si>
    <t>APOYO INFORMÁTICO, LOGÍSTICO O TÉCNICO</t>
  </si>
  <si>
    <t>ENLACE DE PLAZA COMUNITARIA SERVICIOS INTEGRALES</t>
  </si>
  <si>
    <t>PLAZAS COMUNITARIAS</t>
  </si>
  <si>
    <t>APOYO REGIONAL DE PLAZA COMUNITARIA</t>
  </si>
  <si>
    <t>APOYO TÉCNICO REGIONAL DE PLAZA COMUNITARIA</t>
  </si>
  <si>
    <t>TOTAL DE FIGURAS</t>
  </si>
  <si>
    <t xml:space="preserve">ROL DE LA FIGURA </t>
  </si>
  <si>
    <t>AREA ENCARGADA</t>
  </si>
  <si>
    <t>NUMERO DE FIGURAS</t>
  </si>
  <si>
    <t>APOYO OTORGADO EN EL PERIODO</t>
  </si>
  <si>
    <t>FIGURAS DE PRODUCTIVIDAD</t>
  </si>
  <si>
    <t>NUMERO DE FIGURAS VINCULADAS</t>
  </si>
  <si>
    <t>ASESORES EDUCATIVOS HISPANOS</t>
  </si>
  <si>
    <t>ASESORES EDUCATIVOS INDIGENAS</t>
  </si>
  <si>
    <t>PROMOTOR DE PLAZA COMUNITARIA ATENCIÓN</t>
  </si>
  <si>
    <t>PROMOTOR DE PLAZA COMUNITARIA SERVICIOS INTEGRALES</t>
  </si>
  <si>
    <t>APOYO TÉCNICO DE PLAZA COMUNITARIA SERVICIOS INTEGRALES</t>
  </si>
  <si>
    <t>APOYO TÉCNICO DE PLAZA COMUNITARIA PLAZAS MÓVILES</t>
  </si>
  <si>
    <t>APOYO TÉCNICO DE PLAZA COMUNITARIA PLAZAS EN DESARROLLO</t>
  </si>
  <si>
    <t>APOYO TÉCNICO DE PLAZA COMUNITARIA COLABORACIÓN</t>
  </si>
  <si>
    <t>COMENTARIOS Y/O OBSERVACIONES</t>
  </si>
  <si>
    <t>CAPITULO</t>
  </si>
  <si>
    <t>MODIFICADO</t>
  </si>
  <si>
    <t>PARTIDA</t>
  </si>
  <si>
    <t>CONCEPTO</t>
  </si>
  <si>
    <t>SELECCIONA</t>
  </si>
  <si>
    <t>MATERIALES Y ÚTILES DE OFICINA</t>
  </si>
  <si>
    <t>DIETAS</t>
  </si>
  <si>
    <t>MATERIALES Y ÚTILES DE IMPRESIÓN Y REPRODUCCIÓN</t>
  </si>
  <si>
    <t>HABERES</t>
  </si>
  <si>
    <t>MATERIAL ESTADÍSTICO Y GEOGRÁFICO</t>
  </si>
  <si>
    <t>SUELDOS BASE</t>
  </si>
  <si>
    <t>RETRIBUCIONES POR ADSCRIPCIÓN EN EL EXTRANJERO</t>
  </si>
  <si>
    <t>MATERIAL DE APOYO INFORMATIVO</t>
  </si>
  <si>
    <t>HONORARIOS</t>
  </si>
  <si>
    <t>SUELDOS BASE AL PERSONAL EVENTUAL</t>
  </si>
  <si>
    <t>MATERIAL DE LIMPIEZA</t>
  </si>
  <si>
    <t>COMPENSACIONES A SUSTITUTOS DE PROFESORES</t>
  </si>
  <si>
    <t>MATERIALES Y SUMINISTROS PARA PLANTELES EDUCATIVOS</t>
  </si>
  <si>
    <t>RETRIBUCIONES POR SERVICIOS DE CARÁCTER SOCIAL</t>
  </si>
  <si>
    <t>RETRIBUCIÓN A LOS REPRESENTANTES DE LOS TRABAJADORES Y DE LOS PATRONES EN LA JUNTA FEDERAL DE CONCILIACIÓN Y ARBITRAJE</t>
  </si>
  <si>
    <t>PRIMA QUINQUENAL POR AÑOS DE SERVICIOS EFECTIVOS PRESTADOS</t>
  </si>
  <si>
    <t>ACREDITACIÓN POR AÑOS DE SERVICIO EN LA DOCENCIA Y AL PERSONAL ADMINISTRATIVO DE LAS INSTITUCIONES DE EDUCACIÓN SUPERIOR</t>
  </si>
  <si>
    <t>UTENSILIOS PARA EL SERVICIO DE ALIMENTACIÓN</t>
  </si>
  <si>
    <t>PRIMA DE PERSEVERANCIA POR AÑOS DE SERVICIO ACTIVO EN EL EJÉRCITO, FUERZA AÉREA Y ARMADA MEXICANOS</t>
  </si>
  <si>
    <t>CEMENTO Y PRODUCTOS DE CONCRETO</t>
  </si>
  <si>
    <t>ANTIGÜEDAD</t>
  </si>
  <si>
    <t>CAL, YESO Y PRODUCTOS DE YESO</t>
  </si>
  <si>
    <t>PRIMAS DE VACACIONES Y DOMINICAL</t>
  </si>
  <si>
    <t>MADERA Y PRODUCTOS DE MADERA</t>
  </si>
  <si>
    <t>AGUINALDO O GRATIFICACIÓN DE FIN DE AÑO</t>
  </si>
  <si>
    <t>VIDRIO Y PRODUCTOS DE VIDRIO</t>
  </si>
  <si>
    <t>REMUNERACIONES POR HORAS EXTRAORDINARIAS</t>
  </si>
  <si>
    <t>MATERIAL ELÉCTRICO Y ELECTRÓNICO</t>
  </si>
  <si>
    <t>ACREDITACIÓN POR TITULACIÓN EN LA DOCENCIA</t>
  </si>
  <si>
    <t>MATERIALES COMPLEMENTARIOS</t>
  </si>
  <si>
    <t>ACREDITACIÓN AL PERSONAL DOCENTE POR AÑOS DE ESTUDIO DE LICENCIATURA</t>
  </si>
  <si>
    <t>OTROS MATERIALES Y ARTÍCULOS DE CONSTRUCCIÓN Y REPARACIÓN</t>
  </si>
  <si>
    <t>COMPENSACIONES POR SERVICIOS ESPECIALES</t>
  </si>
  <si>
    <t>MEDICINAS Y PRODUCTOS FARMACÉUTICOS</t>
  </si>
  <si>
    <t>COMPENSACIONES POR SERVICIOS EVENTUALES</t>
  </si>
  <si>
    <t>MATERIALES, ACCESORIOS Y SUMINISTROS MÉDICOS</t>
  </si>
  <si>
    <t>COMPENSACIONES DE RETIRO</t>
  </si>
  <si>
    <t>COMPENSACIONES DE SERVICIOS</t>
  </si>
  <si>
    <t>COMPENSACIONES ADICIONALES POR SERVICIOS ESPECIALES</t>
  </si>
  <si>
    <t>ASIGNACIONES DOCENTES, PEDAGÓGICAS GENÉRICAS Y ESPECÍFICAS</t>
  </si>
  <si>
    <t>VESTUARIO Y UNIFORMES</t>
  </si>
  <si>
    <t>COMPENSACIÓN POR ADQUISICIÓN DE MATERIAL DIDÁCTICO</t>
  </si>
  <si>
    <t>PRENDAS DE PROTECCIÓN PERSONAL</t>
  </si>
  <si>
    <t>COMPENSACIÓN POR ACTUALIZACIÓN Y FORMACIÓN ACADÉMICA</t>
  </si>
  <si>
    <t>ARTÍCULOS DEPORTIVOS</t>
  </si>
  <si>
    <t>COMPENSACIONES A MÉDICOS RESIDENTES</t>
  </si>
  <si>
    <t>PRODUCTOS TEXTILES</t>
  </si>
  <si>
    <t>GASTOS CONTINGENTES PARA EL PERSONAL RADICADO EN EL EXTRANJERO</t>
  </si>
  <si>
    <t>BLANCOS Y OTROS PRODUCTOS TEXTILES, EXCEPTO PRENDAS DE VESTIR</t>
  </si>
  <si>
    <t>ASIGNACIONES INHERENTES A LA CONCLUSIÓN DE SERVICIOS EN LA ADMINISTRACIÓN PÚBLICA FEDERAL</t>
  </si>
  <si>
    <t>HERRAMIENTAS MENORES</t>
  </si>
  <si>
    <t>SOBREHABERES</t>
  </si>
  <si>
    <t>REFACCIONES Y ACCESORIOS MENORES DE EDIFICIOS</t>
  </si>
  <si>
    <t>ASIGNACIONES DE TÉCNICO</t>
  </si>
  <si>
    <t>ASIGNACIONES DE MANDO</t>
  </si>
  <si>
    <t>REFACCIONES Y ACCESORIOS PARA EQUIPO DE CÓMPUTO</t>
  </si>
  <si>
    <t>ASIGNACIONES POR COMISIÓN</t>
  </si>
  <si>
    <t>REFACCIONES Y ACCESORIOS MENORES DE EQUIPO DE TRANSPORTE</t>
  </si>
  <si>
    <t>ASIGNACIONES DE VUELO</t>
  </si>
  <si>
    <t>REFACCIONES Y ACCESORIOS MENORES DE MAQUINARIA Y OTROS EQUIPOS</t>
  </si>
  <si>
    <t>ASIGNACIONES DE TÉCNICO ESPECIAL</t>
  </si>
  <si>
    <t>REFACCIONES Y ACCESORIOS MENORES OTROS BIENES MUEBLES</t>
  </si>
  <si>
    <t>HONORARIOS ESPECIALES</t>
  </si>
  <si>
    <t>SERVICIO DE ENERGÍA ELÉCTRICA</t>
  </si>
  <si>
    <t>PARTICIPACIONES POR VIGILANCIA EN EL CUMPLIMIENTO DE LAS LEYES Y CUSTODIA DE VALORES</t>
  </si>
  <si>
    <t>SERVICIO DE GAS</t>
  </si>
  <si>
    <t>APORTACIONES AL ISSSTE</t>
  </si>
  <si>
    <t>SERVICIO DE AGUA</t>
  </si>
  <si>
    <t>APORTACIONES AL ISSFAM</t>
  </si>
  <si>
    <t>SERVICIO TELEFÓNICO CONVENCIONAL</t>
  </si>
  <si>
    <t>APORTACIONES AL IMSS</t>
  </si>
  <si>
    <t>SERVICIO DE TELEFONÍA CELULAR</t>
  </si>
  <si>
    <t>APORTACIONES DE SEGURIDAD SOCIAL CONTRACTUALES</t>
  </si>
  <si>
    <t>SERVICIO DE RADIOLOCALIZACIÓN</t>
  </si>
  <si>
    <t>APORTACIONES AL SEGURO DE CESANTÍA EN EDAD AVANZADA Y VEJEZ</t>
  </si>
  <si>
    <t>SERVICIOS DE TELECOMUNICACIONES</t>
  </si>
  <si>
    <t>APORTACIONES AL FOVISSSTE</t>
  </si>
  <si>
    <t>SERVICIOS DE CONDUCCIÓN DE SEÑALES ANALÓGICAS Y DIGITALES</t>
  </si>
  <si>
    <t>APORTACIONES AL INFONAVIT</t>
  </si>
  <si>
    <t>SERVICIO POSTAL</t>
  </si>
  <si>
    <t>APORTACIONES AL SISTEMA DE AHORRO PARA EL RETIRO</t>
  </si>
  <si>
    <t>SERVICIO TELEGRÁFICO</t>
  </si>
  <si>
    <t>DEPÓSITOS PARA EL AHORRO SOLIDARIO</t>
  </si>
  <si>
    <t>SERVICIOS INTEGRALES DE TELECOMUNICACIÓN</t>
  </si>
  <si>
    <t>CUOTAS PARA EL SEGURO DE VIDA DEL PERSONAL CIVIL</t>
  </si>
  <si>
    <t>CONTRATACIÓN DE OTROS SERVICIOS</t>
  </si>
  <si>
    <t>CUOTAS PARA EL SEGURO DE VIDA DEL PERSONAL MILITAR</t>
  </si>
  <si>
    <t>ARRENDAMIENTO DE EDIFICIOS Y LOCALES</t>
  </si>
  <si>
    <t>CUOTAS PARA EL SEGURO DE GASTOS MÉDICOS DEL PERSONAL CIVIL</t>
  </si>
  <si>
    <t>ARRENDAMIENTO DE EQUIPO Y BIENES INFORMÁTICOS</t>
  </si>
  <si>
    <t>CUOTAS PARA EL SEGURO DE SEPARACIÓN INDIVIDUALIZADO</t>
  </si>
  <si>
    <t>ARRENDAMIENTO DE MOBILIARIO</t>
  </si>
  <si>
    <t>CUOTAS PARA EL SEGURO COLECTIVO DE RETIRO</t>
  </si>
  <si>
    <t>ARRENDAMIENTO DE MAQUINARIA Y EQUIPO</t>
  </si>
  <si>
    <t>SEGURO DE RESPONSABILIDAD CIVIL, ASISTENCIA LEGAL Y OTROS SEGUROS</t>
  </si>
  <si>
    <t>PATENTES, REGALÍAS Y OTROS</t>
  </si>
  <si>
    <t>CUOTAS PARA EL FONDO DE AHORRO DEL PERSONAL CIVIL</t>
  </si>
  <si>
    <t>ASESORÍAS ASOCIADAS A CONVENIOS, TRATADOS O ACUERDOS</t>
  </si>
  <si>
    <t>CUOTAS PARA EL FONDO DE AHORRO DE GENERALES, ALMIRANTES, JEFES Y OFICIALES</t>
  </si>
  <si>
    <t>OTRAS ASESORÍAS PARA LA OPERACIÓN DE PROGRAMAS</t>
  </si>
  <si>
    <t>CUOTAS PARA EL FONDO DE TRABAJO DEL PERSONAL DEL EJÉRCITO, FUERZA AÉREA Y ARMADA MEXICANOS</t>
  </si>
  <si>
    <t>SERVICIOS DE INFORMÁTICA</t>
  </si>
  <si>
    <t>INDEMNIZACIONES POR ACCIDENTES EN EL TRABAJO</t>
  </si>
  <si>
    <t>SERVICIOS PARA CAPACITACIÓN A SERVIDORES PÚBLICOS</t>
  </si>
  <si>
    <t>PAGO DE LIQUIDACIONES</t>
  </si>
  <si>
    <t>ESTUDIOS E INVESTIGACIONES</t>
  </si>
  <si>
    <t>PRESTACIONES DE RETIRO</t>
  </si>
  <si>
    <t>OTROS SERVICIOS COMERCIALES</t>
  </si>
  <si>
    <t>PRESTACIONES ESTABLECIDAS POR CONDICIONES GENERALES DE TRABAJO O CONTRATOS COLECTIVOS DE TRABAJO</t>
  </si>
  <si>
    <t>COMPENSACIÓN GARANTIZADA</t>
  </si>
  <si>
    <t>ASIGNACIONES ADICIONALES AL SUELDO</t>
  </si>
  <si>
    <t>APOYOS A LA CAPACITACIÓN DE LOS SERVIDORES PÚBLICOS</t>
  </si>
  <si>
    <t>SERVICIOS DE VIGILANCIA</t>
  </si>
  <si>
    <t>OTRAS PRESTACIONES</t>
  </si>
  <si>
    <t>SERVICIOS BANCARIOS Y FINANCIEROS</t>
  </si>
  <si>
    <t>PAGO EXTRAORDINARIO POR RIESGO</t>
  </si>
  <si>
    <t>SEGUROS DE BIENES PATRIMONIALES</t>
  </si>
  <si>
    <t>INCREMENTOS A LAS PERCEPCIONES</t>
  </si>
  <si>
    <t>FLETES Y MANIOBRAS</t>
  </si>
  <si>
    <t>CREACIÓN DE PLAZAS</t>
  </si>
  <si>
    <t>OTRAS MEDIDAS DE CARÁCTER LABORAL Y ECONÓMICO</t>
  </si>
  <si>
    <t>PREVISIONES PARA APORTACIONES AL ISSSTE</t>
  </si>
  <si>
    <t>PREVISIONES PARA APORTACIONES AL FOVISSSTE</t>
  </si>
  <si>
    <t>MANTENIMIENTO Y CONSERVACIÓN DE BIENES INFORMÁTICOS</t>
  </si>
  <si>
    <t>PREVISIONES PARA APORTACIONES AL SISTEMA DE AHORRO PARA EL RETIRO</t>
  </si>
  <si>
    <t>PREVISIONES PARA APORTACIONES AL SEGURO DE CESANTÍA EN EDAD AVANZADA Y VEJEZ</t>
  </si>
  <si>
    <t>MANTENIMIENTO Y CONSERVACIÓN DE MAQUINARIA Y EQUIPO</t>
  </si>
  <si>
    <t>PREVISIONES PARA LOS DEPÓSITOS AL AHORRO SOLIDARIO</t>
  </si>
  <si>
    <t>SERVICIOS DE LAVANDERÍA, LIMPIEZA E HIGIENE</t>
  </si>
  <si>
    <t>ESTÍMULOS POR PRODUCTIVIDAD Y EFICIENCIA</t>
  </si>
  <si>
    <t>SERVICIOS DE JARDINERÍA Y FUMIGACIÓN</t>
  </si>
  <si>
    <t>ESTÍMULOS AL PERSONAL OPERATIVO</t>
  </si>
  <si>
    <t>PASAJES AÉREOS NACIONALES PARA LABORES EN CAMPO Y DE SUPERVISIÓN</t>
  </si>
  <si>
    <t>PASAJES TERRESTRES NACIONALES PARA LABORES EN CAMPO Y DE SUPERVISIÓN</t>
  </si>
  <si>
    <t>VIÁTICOS NACIONALES PARA LABORES EN CAMPO Y DE SUPERVISIÓN</t>
  </si>
  <si>
    <t>MATERIALES Y ÚTILES PARA EL PROCESAMIENTO EN EQUIPOS Y BIENES INFORMÁTICOS</t>
  </si>
  <si>
    <t>GASTOS PARA OPERATIVOS Y TRABAJOS DE CAMPO EN ÁREAS RURALES</t>
  </si>
  <si>
    <t>MATERIAL PARA INFORMACIÓN EN ACTIVIDADES DE INVESTIGACIÓN CIENTÍFICA Y TECNOLÓGICA</t>
  </si>
  <si>
    <t>GASTOS DE ORDEN SOCIAL</t>
  </si>
  <si>
    <t>CONGRESOS Y CONVENCIONES</t>
  </si>
  <si>
    <t>OTROS IMPUESTOS Y DERECHOS</t>
  </si>
  <si>
    <t>PRODUCTOS ALIMENTICIOS PARA EL EJÉRCITO, FUERZA AÉREA Y ARMADA MEXICANOS, Y PARA LOS EFECTIVOS QUE PARTICIPEN EN PROGRAMAS DE SEGURIDAD PÚBLICA</t>
  </si>
  <si>
    <t>IMPUESTO SOBRE NÓMINAS</t>
  </si>
  <si>
    <t>PRODUCTOS ALIMENTICIOS PARA PERSONAS DERIVADO DE LA PRESTACIÓN DE SERVICIOS PÚBLICOS EN UNIDADES DE SALUD, EDUCATIVAS, DE READAPTACIÓN SOCIAL Y OTRAS</t>
  </si>
  <si>
    <t>APOYO A VOLUNTARIOS QUE PARTICIPAN EN DIVERSOS PROGRAMAS FEDERALES</t>
  </si>
  <si>
    <t>PRODUCTOS ALIMENTICIOS PARA EL PERSONAL QUE REALIZA LABORES EN CAMPO O DE SUPERVISIÓN</t>
  </si>
  <si>
    <t>PRODUCTOS ALIMENTICIOS PARA EL PERSONAL EN LAS INSTALACIONES DE LAS DEPENDENCIAS Y ENTIDADES</t>
  </si>
  <si>
    <t>PRODUCTOS ALIMENTICIOS PARA LA POBLACIÓN EN CASO DE DESASTRES NATURALES</t>
  </si>
  <si>
    <t>PRODUCTOS ALIMENTICIOS PARA EL PERSONAL DERIVADO DE ACTIVIDADES EXTRAORDINARIAS</t>
  </si>
  <si>
    <t>PRODUCTOS ALIMENTICIOS PARA ANIMALES</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</si>
  <si>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</si>
  <si>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</si>
  <si>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</si>
  <si>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</si>
  <si>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</si>
  <si>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</si>
  <si>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</si>
  <si>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PARA SU COMERCIALIZACIÓN EN TIENDAS DEL SECTOR PÚBLICO</t>
  </si>
  <si>
    <t>OTROS PRODUCTOS ADQUIRIDOS COMO MATERIA PRIMA</t>
  </si>
  <si>
    <t>PETRÓLEO, GAS Y SUS DERIVADOS ADQUIRIDOS COMO MATERIA PRIMA</t>
  </si>
  <si>
    <t>PRODUCTOS MINERALES NO METÁLICOS</t>
  </si>
  <si>
    <t>ARTÍCULOS METÁLICOS PARA LA CONSTRUCCIÓN</t>
  </si>
  <si>
    <t>PRODUCTOS QUÍMICOS BÁSICOS</t>
  </si>
  <si>
    <t>PLAGUICIDAS, ABONOS Y FERTILIZANTES</t>
  </si>
  <si>
    <t>MATERIALES, ACCESORIOS Y SUMINISTROS DE LABORATORIO</t>
  </si>
  <si>
    <t>OTROS PRODUCTOS QUÍMICOS</t>
  </si>
  <si>
    <t>COMBUSTIBLES, LUBRICANTES Y ADITIVOS PARA VEHÍCULOS TERRESTRES, AÉREOS, MARÍTIMOS, LACUSTRES Y FLUVIALES DESTINADOS A LA EJECUCIÓN DE PROGRAMAS DE SEGURIDAD PÚBLICA Y NACIONAL</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</si>
  <si>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</si>
  <si>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</si>
  <si>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COMBUSTIBLES, LUBRICANTES Y ADITIVOS PARA VEHÍCULOS TERRESTRES, AÉREOS, MARÍTIMOS, LACUSTRES Y FLUVIALES ASIGNADOS A SERVIDORES PÚBLICOS</t>
  </si>
  <si>
    <t>COMBUSTIBLES, LUBRICANTES Y ADITIVOS PARA MAQUINARIA, EQUIPO DE PRODUCCIÓN Y SERVICIOS ADMINISTRATIVOS</t>
  </si>
  <si>
    <t>PIDIREGAS CARGOS VARIABLES</t>
  </si>
  <si>
    <t>COMBUSTIBLES NACIONALES PARA PLANTAS PRODUCTIVAS</t>
  </si>
  <si>
    <t>COMBUSTIBLES DE IMPORTACIÓN PARA PLANTAS PRODUCTIVAS</t>
  </si>
  <si>
    <t>SUSTANCIAS Y MATERIALES EXPLOSIVOS</t>
  </si>
  <si>
    <t>MATERIALES DE SEGURIDAD PÚBLICA</t>
  </si>
  <si>
    <t>PRENDAS DE PROTECCIÓN PARA SEGURIDAD PÚBLICA Y NACIONAL</t>
  </si>
  <si>
    <t>REFACCIONES Y ACCESORIOS MENORES DE MOBILIARIO Y EQUIPO DE ADMINISTRACIÓN, EDUCACIONAL Y RECREATIVO</t>
  </si>
  <si>
    <t>REFACCIONES Y ACCESORIOS MENORES DE EQUIPO E INSTRUMENTAL MÉDICO Y DE LABORATORIO</t>
  </si>
  <si>
    <t>REFACCIONES Y ACCESORIOS MENORES DE EQUIPO DE DEFENSA Y SEGURIDAD</t>
  </si>
  <si>
    <t>SERVICIOS GENERALES PARA PLANTELES EDUCATIVOS</t>
  </si>
  <si>
    <t>ARRENDAMIENTO DE TERRENOS</t>
  </si>
  <si>
    <t>ARRENDAMIENTO DE VEHÍCULOS TERRESTRES, AÉREOS, MARÍTIMOS, LACUSTRES Y FLUVIALES PARA LA EJECUCIÓN DE PROGRAMAS DE SEGURIDAD PÚBLICA Y NACIONAL</t>
  </si>
  <si>
    <t>ARRENDAMIENTO DE VEHÍCULOS TERRESTRES, AÉREOS, MARÍTIMOS, LACUSTRES Y FLUVIALES PARA SERVICIOS PÚBLICOS Y LA OPERACIÓN DE PROGRAMAS PÚBLICOS</t>
  </si>
  <si>
    <t>ARRENDAMIENTO DE VEHÍCULOS TERRESTRES, AÉREOS, MARÍTIMOS, LACUSTRES Y FLUVIALES PARA SERVICIOS ADMINISTRATIVOS</t>
  </si>
  <si>
    <t>ARRENDAMIENTO DE VEHÍCULOS TERRESTRES, AÉREOS, MARÍTIMOS, LACUSTRES Y FLUVIALES PARA DESASTRES NATURALES</t>
  </si>
  <si>
    <t>ARRENDAMIENTO DE VEHÍCULOS TERRESTRES, AÉREOS, MARÍTIMOS, LACUSTRES Y FLUVIALES PARA SERVIDORES PÚBLICOS</t>
  </si>
  <si>
    <t>ARRENDAMIENTO DE SUSTANCIAS Y PRODUCTOS QUÍMICOS</t>
  </si>
  <si>
    <t>PIDIREGAS CARGOS FIJOS</t>
  </si>
  <si>
    <t>OTROS ARRENDAMIENTOS</t>
  </si>
  <si>
    <t>ASESORÍAS POR CONTROVERSIAS EN EL MARCO DE LOS TRATADOS INTERNACIONALES</t>
  </si>
  <si>
    <t>CONSULTORÍAS PARA PROGRAMAS O PROYECTOS FINANCIADOS POR ORGANISMOS INTERNACIONALES</t>
  </si>
  <si>
    <t>SERVICIOS RELACIONADOS CON PROCEDIMIENTOS JURISDICCIONALES</t>
  </si>
  <si>
    <t>SERVICIOS ESTADÍSTICOS Y GEOGRÁFICOS</t>
  </si>
  <si>
    <t>SERVICIOS RELACIONADOS CON CERTIFICACIÓN DE PROCESOS</t>
  </si>
  <si>
    <t>SERVICIOS RELACIONADOS CON TRADUCCIONES</t>
  </si>
  <si>
    <t>IMPRESIONES DE DOCUMENTOS OFICIALES PARA LA PRESTACIÓN DE SERVICIOS PÚBLICOS, IDENTIFICACIÓN, FORMATOS ADMINISTRATIVOS Y FISCALES, FORMAS VALORADAS, CERTIFICADOS Y TÍTULOS</t>
  </si>
  <si>
    <t>IMPRESIÓN Y ELABORACIÓN DE MATERIAL INFORMATIVO DERIVADO DE LA OPERACIÓN Y ADMINISTRACIÓN DE LAS DEPENDENCIAS Y ENTIDADES</t>
  </si>
  <si>
    <t>INFORMACIÓN EN MEDIOS MASIVOS DERIVADA DE LA OPERACIÓN Y ADMINISTRACIÓN DE LAS DEPENDENCIAS Y ENTIDADES</t>
  </si>
  <si>
    <t>GASTOS DE SEGURIDAD PÚBLICA Y NACIONAL</t>
  </si>
  <si>
    <t>GASTOS EN ACTIVIDADES DE SEGURIDAD Y LOGÍSTICA DEL ESTADO MAYOR PRESIDENCIAL</t>
  </si>
  <si>
    <t>SUBCONTRATACIÓN DE SERVICIOS CON TERCEROS</t>
  </si>
  <si>
    <t>PROYECTOS PARA PRESTACIÓN DE SERVICIOS</t>
  </si>
  <si>
    <t>SERVICIOS INTEGRALES</t>
  </si>
  <si>
    <t>GASTOS INHERENTES A LA RECAUDACIÓN</t>
  </si>
  <si>
    <t>SEGURO DE RESPONSABILIDAD PATRIMONIAL DEL ESTADO</t>
  </si>
  <si>
    <t>ALMACENAJE, EMBALAJE Y ENVASE</t>
  </si>
  <si>
    <t>COMISIONES POR VENTAS</t>
  </si>
  <si>
    <t>MANTENIMIENTO Y CONSERVACIÓN DE INMUEBLES PARA LA PRESTACIÓN DE SERVICIOS ADMINISTRATIVOS</t>
  </si>
  <si>
    <t>MANTENIMIENTO Y CONSERVACIÓN DE INMUEBLES PARA LA PRESTACIÓN DE SERVICIOS PÚBLICOS</t>
  </si>
  <si>
    <t>MANTENIMIENTO Y CONSERVACIÓN DE MOBILIARIO Y EQUIPO DE ADMINISTRACIÓN</t>
  </si>
  <si>
    <t>INSTALACIÓN, REPARACIÓN Y MANTENIMIENTO DE EQUIPO E INSTRUMENTAL MÉDICO Y DE LABORATORIO</t>
  </si>
  <si>
    <t>MANTENIMIENTO Y CONSERVACIÓN DE VEHÍCULOS TERRESTRES, AÉREOS, MARÍTIMOS, LACUSTRES Y FLUVIALES</t>
  </si>
  <si>
    <t>REPARACIÓN Y MANTENIMIENTO DE EQUIPO DE DEFENSA Y SEGURIDAD</t>
  </si>
  <si>
    <t>MANTENIMIENTO Y CONSERVACIÓN DE PLANTAS E INSTALACIONES PRODUCTIVAS</t>
  </si>
  <si>
    <t>DIFUSIÓN DE MENSAJES SOBRE PROGRAMAS Y ACTIVIDADES GUBERNAMENTALES</t>
  </si>
  <si>
    <t>DIFUSIÓN DE MENSAJES COMERCIALES PARA PROMOVER LA VENTA DE PRODUCTOS O SERVICIOS</t>
  </si>
  <si>
    <t>SERVICIOS RELACIONADOS CON MONITOREO DE INFORMACIÓN EN MEDIOS MASIVOS</t>
  </si>
  <si>
    <t>PASAJES AÉREOS NACIONALES ASOCIADOS A LOS PROGRAMAS DE SEGURIDAD PÚBLICA Y NACIONAL</t>
  </si>
  <si>
    <t>PASAJES AÉREOS NACIONALES ASOCIADOS A DESASTRES NATURALES</t>
  </si>
  <si>
    <t>PASAJES AÉREOS NACIONALES PARA SERVIDORES PÚBLICOS DE MANDO EN EL DESEMPEÑO DE COMISIONES Y FUNCIONES OFICIALES</t>
  </si>
  <si>
    <t>PASAJES AÉREOS INTERNACIONALES ASOCIADOS A LOS PROGRAMAS DE SEGURIDAD PÚBLICA Y NACIONAL</t>
  </si>
  <si>
    <t>PASAJES AÉREOS INTERNACIONALES PARA SERVIDORES PÚBLICOS EN EL DESEMPEÑO DE COMISIONES Y FUNCIONES OFICIALES</t>
  </si>
  <si>
    <t>PASAJES TERRESTRES NACIONALES ASOCIADOS A LOS PROGRAMAS DE SEGURIDAD PÚBLICA Y NACIONAL</t>
  </si>
  <si>
    <t>PASAJES TERRESTRES NACIONALES ASOCIADOS A DESASTRES NATURALES</t>
  </si>
  <si>
    <t>PASAJES TERRESTRES NACIONALES PARA SERVIDORES PÚBLICOS DE MANDO EN EL DESEMPEÑO DE COMISIONES Y FUNCIONES OFICIALES</t>
  </si>
  <si>
    <t>PASAJES TERRESTRES INTERNACIONALES ASOCIADOS A LOS PROGRAMAS DE SEGURIDAD PÚBLICA Y NACIONAL</t>
  </si>
  <si>
    <t>PASAJES TERRESTRES INTERNACIONALES PARA SERVIDORES PÚBLICOS EN EL DESEMPEÑO DE COMISIONES Y FUNCIONES OFICIALES</t>
  </si>
  <si>
    <t>VIÁTICOS NACIONALES ASOCIADOS A LOS PROGRAMAS DE SEGURIDAD PÚBLICA Y NACIONAL</t>
  </si>
  <si>
    <t>VIÁTICOS NACIONALES ASOCIADOS A DESASTRES NATURALES</t>
  </si>
  <si>
    <t>VIÁTICOS NACIONALES PARA SERVIDORES PÚBLICOS EN EL DESEMPEÑO DE FUNCIONES OFICIALES</t>
  </si>
  <si>
    <t>VIÁTICOS EN EL EXTRANJERO ASOCIADOS A LOS PROGRAMAS DE SEGURIDAD PÚBLICA Y NACIONAL</t>
  </si>
  <si>
    <t>VIÁTICOS EN EL EXTRANJERO PARA SERVIDORES PÚBLICOS EN EL DESEMPEÑO DE COMISIONES Y FUNCIONES OFICIALES</t>
  </si>
  <si>
    <t>INSTALACIÓN DEL PERSONAL FEDERAL</t>
  </si>
  <si>
    <t>SERVICIOS INTEGRALES NACIONALES PARA SERVIDORES PÚBLICOS EN EL DESEMPEÑO DE COMISIONES Y FUNCIONES OFICIALES</t>
  </si>
  <si>
    <t>SERVICIOS INTEGRALES EN EL EXTRANJERO PARA SERVIDORES PÚBLICOS EN EL DESEMPEÑO DE COMISIONES Y FUNCIONES OFICIALES</t>
  </si>
  <si>
    <t>GASTOS DE CEREMONIAL DEL TITULAR DEL EJECUTIVO FEDERAL</t>
  </si>
  <si>
    <t>GASTOS DE CEREMONIAL DE LOS TITULARES DE LAS DEPENDENCIAS Y ENTIDADES</t>
  </si>
  <si>
    <t>GASTOS INHERENTES A LA INVESTIDURA PRESIDENCIAL</t>
  </si>
  <si>
    <t>EXPOSICIONES</t>
  </si>
  <si>
    <t>GASTOS PARA ALIMENTACIÓN DE SERVIDORES PÚBLICOS DE MANDO</t>
  </si>
  <si>
    <t>FUNERALES Y PAGAS DE DEFUNCIÓN</t>
  </si>
  <si>
    <t>IMPUESTOS Y DERECHOS DE EXPORTACIÓN</t>
  </si>
  <si>
    <t>IMPUESTOS Y DERECHOS DE IMPORTACIÓN</t>
  </si>
  <si>
    <t>EROGACIONES POR RESOLUCIONES POR AUTORIDAD COMPETENTE</t>
  </si>
  <si>
    <t>INDEMNIZACIONES POR EXPROPIACIÓN DE PREDIOS</t>
  </si>
  <si>
    <t>PENAS, MULTAS, ACCESORIOS Y ACTUALIZACIONES</t>
  </si>
  <si>
    <t>PÉRDIDAS DEL ERARIO FEDERAL</t>
  </si>
  <si>
    <t>OTROS GASTOS POR RESPONSABILIDADES</t>
  </si>
  <si>
    <t>EROGACIONES POR PAGO DE UTILIDADES</t>
  </si>
  <si>
    <t>GASTOS DE LAS COMISIONES INTERNACIONALES DE LÍMITES Y AGUAS</t>
  </si>
  <si>
    <t>GASTOS DE LAS OFICINAS DEL SERVICIO EXTERIOR MEXICANO</t>
  </si>
  <si>
    <t>ASIGNACIONES A LOS GRUPOS PARLAMENTARIOS</t>
  </si>
  <si>
    <t>PARTICIPACIONES EN ORGANOS DE GOBIERNO</t>
  </si>
  <si>
    <t>ACTIVIDADES DE COORDINACIÓN CON EL PRESIDENTE ELECTO</t>
  </si>
  <si>
    <t>SERVICIOS CORPORATIVOS PRESTADOS POR LAS ENTIDADES PARAESTATALES A SUS ORGANISMOS</t>
  </si>
  <si>
    <t>SERVICIOS PRESTADOS ENTRE ORGANISMOS DE UNA ENTIDAD PARAESTATAL</t>
  </si>
  <si>
    <t>EROGACIONES POR CUENTA DE TERCEROS</t>
  </si>
  <si>
    <t>EROGACIONES RECUPERABLES</t>
  </si>
  <si>
    <t>APERTURA DE FONDO ROTATORIO</t>
  </si>
  <si>
    <t>TRANSFERENCIAS PARA CUBRIR EL DÉFICIT DE OPERACIÓN Y LOS GASTOS DE ADMINISTRACIÓN ASOCIADOS AL OTORGAMIENTO DE SUBSIDIOS</t>
  </si>
  <si>
    <t>TRANSFERENCIAS A ENTIDADES EMPRESARIALES NO FINANCIERAS DERIVADAS DE LA OBTENCIÓN DE DERECHOS</t>
  </si>
  <si>
    <t>SUBSIDIOS A LA PRODUCCIÓN</t>
  </si>
  <si>
    <t>SUBSIDIOS A LA DISTRIBUCIÓN</t>
  </si>
  <si>
    <t>SUBSIDIOS PARA INVERSIÓN</t>
  </si>
  <si>
    <t>SUBSIDIOS A LA PRESTACIÓN DE SERVICIOS PÚBLICOS</t>
  </si>
  <si>
    <t>SUBSIDIOS PARA CUBRIR DIFERENCIALES DE TASAS DE INTERÉS</t>
  </si>
  <si>
    <t>SUBSIDIOS PARA LA ADQUISICIÓN DE VIVIENDA DE INTERÉS SOCIAL</t>
  </si>
  <si>
    <t>SUBSIDIOS AL CONSUMO</t>
  </si>
  <si>
    <t>SUBSIDIOS A LAS ENTIDADES FEDERATIVAS Y MUNICIPIOS</t>
  </si>
  <si>
    <t>SUBSIDIOS PARA CAPACITACIÓN Y BECAS</t>
  </si>
  <si>
    <t>SUBSIDIOS A FIDEICOMISOS PRIVADOS Y ESTATALES</t>
  </si>
  <si>
    <t>GASTOS RELACIONADOS CON ACTIVIDADES CULTURALES, DEPORTIVAS Y DE AYUDA EXTRAORDINARIA</t>
  </si>
  <si>
    <t>GASTOS POR SERVICIOS DE TRASLADO DE PERSONAS</t>
  </si>
  <si>
    <t>PREMIOS, RECOMPENSAS, PENSIONES DE GRACIA Y PENSIÓN RECREATIVA ESTUDIANTIL</t>
  </si>
  <si>
    <t>PREMIOS, ESTÍMULOS, RECOMPENSAS, BECAS Y SEGUROS A DEPORTISTAS</t>
  </si>
  <si>
    <t>COMPENSACIONES POR SERVICIOS DE CARÁCTER SOCIAL</t>
  </si>
  <si>
    <t>APOYO A REPRESENTANTES DEL PODER LEGISLATIVO Y PARTIDOS POLÍTICOS ANTE EL CONSEJO GENERAL DEL IFE</t>
  </si>
  <si>
    <t>DIETAS A CONSEJEROS ELECTORALES LOCALES Y DISTRITALES EN EL AÑO ELECTORAL FEDERAL</t>
  </si>
  <si>
    <t>APOYOS PARA ALIMENTOS A FUNCIONARIOS DE CASILLA EL DÍA DE LA JORNADA ELECTORAL FEDERAL</t>
  </si>
  <si>
    <t>APOYO FINANCIERO A CONSEJEROS ELECTORALES LOCALES Y DISTRITALES EN AÑO ELECTORAL FEDERAL</t>
  </si>
  <si>
    <t>APOYOS A LA INVESTIGACIÓN CIENTÍFICA Y TECNOLÓGICA DE INSTITUCIONES ACADÉMICAS Y SECTOR PÚBLICO</t>
  </si>
  <si>
    <t>APOYOS A LA INVESTIGACIÓN CIENTÍFICA Y TECNOLÓGICA EN INSTITUCIONES SIN FINES DE LUCRO</t>
  </si>
  <si>
    <t>APOYO FINANCIERO AL COMITÉ NACIONAL DE SUPERVISIÓN Y EVALUACIÓN Y A LA COMISIÓN NACIONAL DE VIGILANCIA LOCALES Y DISTRITALES DEL REGISTRO FEDERAL DE ELECTORES</t>
  </si>
  <si>
    <t>FINANCIAMIENTO PÚBLICO A PARTIDOS POLÍTICOS Y AGRUPACIONES POLÍTICAS CON REGISTRO AUTORIZADO</t>
  </si>
  <si>
    <t>MERCANCÍAS PARA SU DISTRIBUCIÓN A LA POBLACIÓN</t>
  </si>
  <si>
    <t>PAGO DE PENSIONES Y JUBILACIONES</t>
  </si>
  <si>
    <t>PAGO DE PENSIONES Y JUBILACIONES CONTRACTUALES</t>
  </si>
  <si>
    <t>TRANSFERENCIAS PARA EL PAGO DE PENSIONES Y JUBILACIONES</t>
  </si>
  <si>
    <t>PAGO DE SUMAS ASEGURADAS</t>
  </si>
  <si>
    <t>PRESTACIONES ECONÓMICAS DISTINTAS DE PENSIONES Y JUBILACIONES</t>
  </si>
  <si>
    <t>APORTACIONES A FIDEICOMISOS PÚBLICOS</t>
  </si>
  <si>
    <t>APORTACIONES A MANDATOS PÚBLICOS</t>
  </si>
  <si>
    <t>APORTACIONES A FIDEICOMISOS PÚBLICOS DEL PODER JUDICIAL</t>
  </si>
  <si>
    <t>TRASFERENCIAS PARA CUOTAS Y APORTACIONES DE SEGURIDAD SOCIAL PARA EL IMSS, ISSSTE E ISSFAM POR OBLIGACIÓN DEL ESTADO</t>
  </si>
  <si>
    <t>TRANSFERENCIAS PARA CUOTAS Y APORTACIONES A LOS SEGUROS DE RETIRO, CESANTÍA EN EDAD AVANZADA Y VEJEZ</t>
  </si>
  <si>
    <t>DONATIVOS A INSTITUCIONES SIN FINES DE LUCRO</t>
  </si>
  <si>
    <t>DONATIVOS A ENTIDADES FEDERATIVAS O MUNICIPIOS</t>
  </si>
  <si>
    <t>DONATIVOS A FIDEICOMISOS PRIVADOS</t>
  </si>
  <si>
    <t>DONATIVOS A FIDEICOMISOS ESTATALES</t>
  </si>
  <si>
    <t>DONATIVOS INTERNACIONALES</t>
  </si>
  <si>
    <t>CUOTAS Y APORTACIONES A ORGANISMOS INTERNACIONALES</t>
  </si>
  <si>
    <t>OTRAS APORTACIONES INTERNACIONALES</t>
  </si>
  <si>
    <t>MOBILIARIO</t>
  </si>
  <si>
    <t>BIENES ARTÍSTICOS Y CULTURALES</t>
  </si>
  <si>
    <t>BIENES INFORMÁTICOS</t>
  </si>
  <si>
    <t>EQUIPO DE ADMINISTRACIÓN</t>
  </si>
  <si>
    <t>ADJUDICACIONES, EXPROPIACIONES E INDEMNIZACIONES DE BIENES MUEBLES</t>
  </si>
  <si>
    <t>EQUIPOS Y APARATOS AUDIOVISUALES</t>
  </si>
  <si>
    <t>APARATOS DEPORTIVOS</t>
  </si>
  <si>
    <t>CÁMARAS FOTOGRÁFICAS Y DE VIDEO</t>
  </si>
  <si>
    <t>OTRO MOBILIARIO Y EQUIPO EDUCACIONAL Y RECREATIVO</t>
  </si>
  <si>
    <t>EQUIPO MÉDICO Y DE LABORATORIO</t>
  </si>
  <si>
    <t>INSTRUMENTAL MÉDICO Y DE LABORATORIO</t>
  </si>
  <si>
    <t>VEHÍCULOS Y EQUIPO TERRESTRES, PARA LA EJECUCIÓN DE PROGRAMAS DE SEGURIDAD PÚBLICA Y NACIONAL</t>
  </si>
  <si>
    <t>VEHÍCULOS Y EQUIPO TERRESTRES, DESTINADOS EXCLUSIVAMENTE PARA DESASTRES NATURALES</t>
  </si>
  <si>
    <t>VEHÍCULOS Y EQUIPO TERRESTRES, DESTINADOS A SERVICIOS PÚBLICOS Y LA OPERACIÓN DE PROGRAMAS PÚBLICOS</t>
  </si>
  <si>
    <t>VEHÍCULOS Y EQUIPO TERRESTRES, DESTINADOS A SERVICIOS ADMINISTRATIVOS</t>
  </si>
  <si>
    <t>VEHÍCULOS Y EQUIPO TERRESTRES, DESTINADOS A SERVIDORES PÚBLICOS</t>
  </si>
  <si>
    <t>CARROCERÍAS Y REMOLQUES</t>
  </si>
  <si>
    <t>VEHÍCULOS Y EQUIPO AÉREOS, PARA LA EJECUCIÓN DE PROGRAMAS DE SEGURIDAD PÚBLICA Y NACIONAL</t>
  </si>
  <si>
    <t>VEHÍCULOS Y EQUIPO AÉREOS, DESTINADOS EXCLUSIVAMENTE PARA DESASTRES NATURALES</t>
  </si>
  <si>
    <t>VEHÍCULOS Y EQUIPO AÉREOS, DESTINADOS A SERVICIOS PÚBLICOS Y LA OPERACIÓN DE PROGRAMAS PÚBLICOS</t>
  </si>
  <si>
    <t>EQUIPO FERROVIARIO</t>
  </si>
  <si>
    <t>VEHÍCULOS Y EQUIPO MARÍTIMO, PARA LA EJECUCIÓN DE PROGRAMAS DE SEGURIDAD PÚBLICA Y NACIONAL</t>
  </si>
  <si>
    <t>VEHÍCULOS Y EQUIPO MARÍTIMO, DESTINADOS A SERVICIOS PÚBLICOS Y LA OPERACIÓN DE PROGRAMAS PÚBLICOS</t>
  </si>
  <si>
    <t>CONSTRUCCIÓN DE EMBARCACIONES</t>
  </si>
  <si>
    <t>OTROS EQUIPOS DE TRANSPORTE</t>
  </si>
  <si>
    <t>MAQUINARIA Y EQUIPO DE DEFENSA Y SEGURIDAD PÚBLICA</t>
  </si>
  <si>
    <t>EQUIPO DE SEGURIDAD PÚBLICA Y NACIONAL</t>
  </si>
  <si>
    <t>MAQUINARIA Y EQUIPO AGROPECUARIO</t>
  </si>
  <si>
    <t>MAQUINARIA Y EQUIPO INDUSTRIAL</t>
  </si>
  <si>
    <t>MAQUINARIA Y EQUIPO DE CONSTRUCCIÓN</t>
  </si>
  <si>
    <t>EQUIPOS Y APARATOS DE COMUNICACIONES Y TELECOMUNICACIONES</t>
  </si>
  <si>
    <t>MAQUINARIA Y EQUIPO ELÉCTRICO Y ELECTRÓNICO</t>
  </si>
  <si>
    <t>HERRAMIENTAS Y MÁQUINAS HERRAMIENTA</t>
  </si>
  <si>
    <t>BIENES MUEBLES POR ARRENDAMIENTO FINANCIERO</t>
  </si>
  <si>
    <t>OTROS BIENES MUEBLES</t>
  </si>
  <si>
    <t>ANIMALES DE REPRODUCCIÓN</t>
  </si>
  <si>
    <t>ANIMALES DE TRABAJO</t>
  </si>
  <si>
    <t>ANIMALES DE CUSTODIA Y VIGILANCIA</t>
  </si>
  <si>
    <t>TERRENOS</t>
  </si>
  <si>
    <t>EDIFICIOS Y LOCALES</t>
  </si>
  <si>
    <t>ADJUDICACIONES, EXPROPIACIONES E INDEMNIZACIONES DE INMUEBLES</t>
  </si>
  <si>
    <t>BIENES INMUEBLES EN LA MODALIDAD DE PROYECTOS DE INFRAESTRUCTURA PRODUCTIVA DE LARGO PLAZO</t>
  </si>
  <si>
    <t>BIENES INMUEBLES POR ARRENDAMIENTO FINANCIERO</t>
  </si>
  <si>
    <t>OTROS BIENES INMUEBLES</t>
  </si>
  <si>
    <t>SOFTWARE</t>
  </si>
  <si>
    <t>OBRAS DE CONSTRUCCIÓN PARA EDIFICIOS HABITACIONALES</t>
  </si>
  <si>
    <t>MANTENIMIENTO Y REHABILITACIÓN DE EDIFICACIONES HABITACIONALES</t>
  </si>
  <si>
    <t>OBRAS DE CONSTRUCCIÓN PARA EDIFICIOS NO HABITACIONALES</t>
  </si>
  <si>
    <t>MANTENIMIENTO Y REHABILITACIÓN DE EDIFICACIONES NO HABITACIONALES</t>
  </si>
  <si>
    <t>CONSTRUCCIÓN DE OBRAS PARA EL ABASTECIMIENTO DE AGUA, PETRÓLEO, GAS, ELECTRICIDAD Y TELECOMUNICACIONES</t>
  </si>
  <si>
    <t>MANTENIMIENTO Y REHABILITACIÓN DE OBRAS PARA EL ABASTECIMIENTO DE AGUA, PETRÓLEO, GAS, ELECTRICIDAD Y TELECOMUNICACIONES</t>
  </si>
  <si>
    <t>OBRAS DE PREEDIFICACIÓN EN TERRENOS DE CONSTRUCCIÓN</t>
  </si>
  <si>
    <t>CONSTRUCCIÓN DE OBRAS DE URBANIZACIÓN</t>
  </si>
  <si>
    <t>MANTENIMIENTO Y REHABILITACIÓN DE OBRAS DE URBANIZACIÓN</t>
  </si>
  <si>
    <t>CONSTRUCCIÓN DE VÍAS DE COMUNICACIÓN</t>
  </si>
  <si>
    <t>MANTENIMIENTO Y REHABILITACIÓN DE LAS VÍAS DE COMUNICACIÓN</t>
  </si>
  <si>
    <t>OTRAS CONSTRUCCIONES DE INGENIERÍA CIVIL U OBRA PESADA</t>
  </si>
  <si>
    <t>MANTENIMIENTO Y REHABILITACIÓN DE OTRAS OBRAS DE INGENIERÍA CIVIL U OBRAS PESADAS</t>
  </si>
  <si>
    <t>INSTALACIONES Y OBRAS DE CONSTRUCCIÓN ESPECIALIZADA</t>
  </si>
  <si>
    <t>ENSAMBLE Y EDIFICACIÓN DE CONSTRUCCIONES PREFABRICADAS</t>
  </si>
  <si>
    <t>OBRAS DE TERMINACIÓN Y ACABADO DE EDIFICIOS</t>
  </si>
  <si>
    <t>SERVICIOS DE SUPERVISIÓN DE OBRAS</t>
  </si>
  <si>
    <t>SERVICIOS PARA LA LIBERACIÓN DE DERECHOS DE VÍA</t>
  </si>
  <si>
    <t>OTROS SERVICIOS RELACIONADOS CON OBRAS PÚBLICAS</t>
  </si>
  <si>
    <t>ADQUISICIÓN DE ACCIONES DE ORGANISMOS INTERNACIONALES</t>
  </si>
  <si>
    <t>ADQUISICIÓN DE BONOS</t>
  </si>
  <si>
    <t>ADQUISICIÓN DE OBLIGACIONES</t>
  </si>
  <si>
    <t>FIDEICOMISOS PARA ADQUISICIÓN DE TÍTULOS DE CRÉDITO</t>
  </si>
  <si>
    <t>ADQUISICIÓN DE ACCIONES</t>
  </si>
  <si>
    <t>ADQUISICIÓN DE OTROS VALORES</t>
  </si>
  <si>
    <t>CRÉDITOS DIRECTOS PARA ACTIVIDADES PRODUCTIVAS OTORGADOS A ENTIDADES PARAESTATALES E MPRESARIALES Y NO FINANCIERAS CON FINES DE POLÍTICA ECONÓMICA</t>
  </si>
  <si>
    <t>CRÉDITOS DIRECTOS PARA ACTIVIDADES PRODUCTIVAS OTORGADOS A ENTIDADES FEDERATIVAS Y MUNICIPIOS CON FINES DE POLÍTICA ECONÓMICA</t>
  </si>
  <si>
    <t>CRÉDITOS DIRECTOS PARA ACTIVIDADES PRODUCTIVAS OTORGADOS AL SECTOR PRIVADO CON FINES DE POLÍTICA ECONÓMICA</t>
  </si>
  <si>
    <t>FIDEICOMISOS PARA FINANCIAMIENTO DE OBRAS</t>
  </si>
  <si>
    <t>FIDEICOMISOS PARA FINANCIAMIENTOS AGROPECUARIOS</t>
  </si>
  <si>
    <t>FIDEICOMISOS PARA FINANCIAMIENTOS INDUSTRIALES</t>
  </si>
  <si>
    <t>FIDEICOMISOS PARA FINANCIAMIENTOS AL COMERCIO Y OTROS SERVICIOS</t>
  </si>
  <si>
    <t>FIDEICOMISOS PARA FINANCIAMIENTOS DE VIVIENDA</t>
  </si>
  <si>
    <t>INVERSIONES EN FIDEICOMISOS PÚBLICOS EMPRESARIALES Y NO FINANCIEROS CONSIDERADOS ENTIDADES PARAESTATALES</t>
  </si>
  <si>
    <t>INVERSIONES EN FIDEICOMISOS PÚBLICOS CONSIDERADOS ENTIDADES PARAESTATALES</t>
  </si>
  <si>
    <t>INVERSIONES EN MANDATOS Y OTROS ANÁLOGOS</t>
  </si>
  <si>
    <t>EROGACIONES CONTINGENTES</t>
  </si>
  <si>
    <t>PROVISIONES PARA EROGACIONES ESPECIALES</t>
  </si>
  <si>
    <t>APORTACIONES FEDERALES A LAS ENTIDADES FEDERATIVAS Y MUNICIPIOS PARA SERVICIOS PERSONALES</t>
  </si>
  <si>
    <t>APORTACIONES FEDERALES A LAS ENTIDADES FEDERATIVAS Y MUNICIPIOS PARA APORTACIONES AL ISSSTE</t>
  </si>
  <si>
    <t>APORTACIONES FEDERALES A LAS ENTIDADES FEDERATIVAS Y MUNICIPIOS PARA GASTOS DE OPERACIÓN</t>
  </si>
  <si>
    <t>APORTACIONES FEDERALES A LAS ENTIDADES FEDERATIVAS Y MUNICIPIOS PARA GASTOS DE INVERSIÓN</t>
  </si>
  <si>
    <t>APORTACIONES FEDERALES A LAS ENTIDADES FEDERATIVAS Y MUNICIPIOS</t>
  </si>
  <si>
    <t>APORTACIONES FEDERALES A LAS ENTIDADES FEDERATIVAS Y MUNICIPIOS PARA INCREMENTOS A LAS PERCEPCIONES</t>
  </si>
  <si>
    <t>APORTACIONES FEDERALES A LAS ENTIDADES FEDERATIVAS Y MUNICIPIOS PARA CREACIÓN DE PLAZAS</t>
  </si>
  <si>
    <t>APORTACIONES FEDERALES A LAS ENTIDADES FEDERATIVAS Y MUNICIPIOS PARA OTRAS MEDIDAS DE CARÁCTER LABORAL Y ECONÓMICAS</t>
  </si>
  <si>
    <t>APORTACIONES FEDERALES A LAS ENTIDADES FEDERATIVAS Y MUNICIPIOS PARA APORTACIONES AL FOVISSSTE</t>
  </si>
  <si>
    <t>APORTACIONES FEDERALES A LAS ENTIDADES FEDERATIVAS Y MUNICIPIOS POR PREVISIONES PARA APORTACIONES AL ISSSTE</t>
  </si>
  <si>
    <t>APORTACIONES FEDERALES A LAS ENTIDADES FEDERATIVAS Y MUNICIPIOS POR PREVISIONES PARA APORTACIONES AL FOVISSSTE</t>
  </si>
  <si>
    <t>APORTACIONES FEDERALES A LAS ENTIDADES FEDERATIVAS Y MUNICIPIOS PARA APORTACIONES AL SISTEMA DE AHORRO PARA EL RETIRO</t>
  </si>
  <si>
    <t>APORTACIONES FEDERALES A LAS ENTIDADES FEDERATIVAS Y MUNICIPIOS PARA APORTACIONES AL SEGURO DE CESANTÍA EN EDAD AVANZADA Y VEJEZ</t>
  </si>
  <si>
    <t>APORTACIONES FEDERALES A LAS ENTIDADES FEDERATIVAS Y MUNICIPIOS PARA LOS DEPÓSITOS AL AHORRO SOLIDARIO</t>
  </si>
  <si>
    <t>APORTACIONES FEDERALES A LAS ENTIDADES FEDERATIVAS Y MUNICIPIOS POR PREVISIONES PARA APORTACIONES AL SISTEMA DE AHORRO PARA EL RETIRO</t>
  </si>
  <si>
    <t>APORTACIONES FEDERALES A LAS ENTIDADES FEDERATIVAS Y MUNICIPIOS POR PREVISIONES PARA APORTACIONES AL SEGURO DE CESANTÍA EN EDAD AVANZADA Y VEJEZ</t>
  </si>
  <si>
    <t>APORTACIONES FEDERALES A LAS ENTIDADES FEDERATIVAS Y MUNICIPIOS POR PREVISIONES PARA LOS DEPÓSITOS AL AHORRO SOLIDARIO</t>
  </si>
  <si>
    <t>APORTACIONES DE LA FEDERACIÓN A LOS ORGANISMOS DEL SISTEMA NACIONAL DE COORDINACIÓN FISCAL</t>
  </si>
  <si>
    <t>APORTACIONES DE LA FEDERACIÓN AL SISTEMA DE PROTECCIÓN SOCIAL</t>
  </si>
  <si>
    <t>ASIGNACIONES COMPENSATORIAS A ENTIDADES FEDERATIVAS</t>
  </si>
  <si>
    <t>GASTO FEDERAL REASIGNADO A LAS ENTIDADES FEDERATIVAS Y MUNICIPIOS</t>
  </si>
  <si>
    <t>AMORTIZACIÓN DE LA DEUDA INTERNA CON INSTITUCIONES DE CRÉDITO</t>
  </si>
  <si>
    <t>AMORTIZACIÓN DE LA DEUDA INTERNA DERIVADA DE PROYECTOS DE INFRAESTRUCTURA PRODUCTIVA DE LARGO PLAZO</t>
  </si>
  <si>
    <t>AMORTIZACIÓN DE LA DEUDA POR EMISIÓN DE VALORES GUBERNAMENTALES</t>
  </si>
  <si>
    <t>AMORTIZACIÓN DE ARRENDAMIENTOS FINANCIEROS NACIONALES</t>
  </si>
  <si>
    <t>AMORTIZACIÓN DE ARRENDAMIENTOS FINANCIEROS ESPECIALES</t>
  </si>
  <si>
    <t>AMORTIZACIÓN DE LA DEUDA EXTERNA CON INSTITUCIONES DE CRÉDITO</t>
  </si>
  <si>
    <t>AMORTIZACIÓN DE LA DEUDA EXTERNA DERIVADA DE PROYECTOS DE INFRAESTRUCTURA PRODUCTIVA DE LARGO PLAZO</t>
  </si>
  <si>
    <t>AMORTIZACIÓN DE LA DEUDA CON ORGANISMOS FINANCIEROS INTERNACIONALES</t>
  </si>
  <si>
    <t>AMORTIZACIÓN DE LA DEUDA BILATERAL</t>
  </si>
  <si>
    <t>AMORTIZACIÓN DE LA DEUDA EXTERNA POR BONOS</t>
  </si>
  <si>
    <t>AMORTIZACIÓN DE ARRENDAMIENTOS FINANCIEROS INTERNACIONALES</t>
  </si>
  <si>
    <t>INTERESES DE LA DEUDA INTERNA CON INSTITUCIONES DE CRÉDITO</t>
  </si>
  <si>
    <t>INTERESES DE LA DEUDA INTERNA DERIVADA DE PROYECTOS DE INFRAESTRUCTURA PRODUCTIVA DE LARGO PLAZO</t>
  </si>
  <si>
    <t>INTERESES DERIVADOS DE LA COLOCACIÓN DE VALORES GUBERNAMENTALES</t>
  </si>
  <si>
    <t>INTERESES POR ARRENDAMIENTOS FINANCIEROS NACIONALES</t>
  </si>
  <si>
    <t>INTERESES POR ARRENDAMIENTOS FINANCIEROS ESPECIALES</t>
  </si>
  <si>
    <t>INTERESES DE LA DEUDA EXTERNA CON INSTITUCIONES DE CRÉDITO</t>
  </si>
  <si>
    <t>INTERESES DE LA DEUDA EXTERNA DERIVADA DE PROYECTOS DE INFRAESTRUCTURA PRODUCTIVA DE LARGO PLAZO</t>
  </si>
  <si>
    <t>INTERESES DE LA DEUDA CON ORGANISMOS FINANCIEROS INTERNACIONALES</t>
  </si>
  <si>
    <t>INTERESES DE LA DEUDA BILATERAL</t>
  </si>
  <si>
    <t>INTERESES DERIVADOS DE LA COLOCACIÓN EXTERNA DE BONOS</t>
  </si>
  <si>
    <t>INTERESES POR ARRENDAMIENTOS FINANCIEROS INTERNACIONALES</t>
  </si>
  <si>
    <t>COMISIONES DE LA DEUDA INTERNA</t>
  </si>
  <si>
    <t>COMISIONES DE LA DEUDA EXTERNA</t>
  </si>
  <si>
    <t>GASTOS DE LA DEUDA INTERNA</t>
  </si>
  <si>
    <t>GASTOS DE LA DEUDA EXTERNA</t>
  </si>
  <si>
    <t>COSTO POR COBERTURAS</t>
  </si>
  <si>
    <t>APOYOS A INTERMEDIARIOS FINANCIEROS</t>
  </si>
  <si>
    <t>APOYOS A AHORRADORES Y DEUDORES DE LA BANCA</t>
  </si>
  <si>
    <t>ADEUDOS DE EJERCICIOS FISCALES ANTERIORES</t>
  </si>
  <si>
    <t>RAMO 11</t>
  </si>
  <si>
    <t>EJERCIDO</t>
  </si>
  <si>
    <t>PRESUPUESTO ANUAL</t>
  </si>
  <si>
    <t>COMPROMETIDO</t>
  </si>
  <si>
    <t>DISPONIBLE</t>
  </si>
  <si>
    <t>PRESUPUESTO EJERCIDO</t>
  </si>
  <si>
    <t>TOTAL ATENCION A LA DEMANDA</t>
  </si>
  <si>
    <t>TOTAL FORMACION</t>
  </si>
  <si>
    <t>TOTAL ACREDITACIÓN</t>
  </si>
  <si>
    <t>TOTAL COORDINACIONES DE ZONA</t>
  </si>
  <si>
    <t>RAMO 33</t>
  </si>
  <si>
    <t>SEGUIMIENTO PRESUPUESTAL POR PROYECTO Y PARTIDA RAMO 11</t>
  </si>
  <si>
    <t>INFRAESTRUCTURA</t>
  </si>
  <si>
    <t>TOTAL INFRAESTRUCTURA</t>
  </si>
  <si>
    <t>TOTAL 2000</t>
  </si>
  <si>
    <t>TOTAL 3000</t>
  </si>
  <si>
    <t>TOTAL 4000</t>
  </si>
  <si>
    <t>PASAJES MARITIMO, LACUSTRES Y FLUIVIALES ASOCIADOS A LOS PROGRAMAS DE SEGURIDAD PUBLICA Y NACIONAL</t>
  </si>
  <si>
    <t>TOTAL PLAZAS COMUNITARIAS</t>
  </si>
  <si>
    <t>TOTAL FORMACIÓN</t>
  </si>
  <si>
    <t>TOTAL POR CAPITULO</t>
  </si>
  <si>
    <t>ESTATUS</t>
  </si>
  <si>
    <t>APORTACION ESTATAL</t>
  </si>
  <si>
    <t>SELECCIONA PARTIDA</t>
  </si>
  <si>
    <t>SELECCIONA PROYECTO</t>
  </si>
  <si>
    <t>FORMACIÓN</t>
  </si>
  <si>
    <t>REMANENTE</t>
  </si>
  <si>
    <t>RECLASIFICACION</t>
  </si>
  <si>
    <t>ECONOMIA</t>
  </si>
  <si>
    <t>SELECCIONA TIPO DE RECURSO</t>
  </si>
  <si>
    <t>SEGUIMIENTO PRESUPUESTAL POR PROYECTO Y PARTIDA DEL PRESUPUESTO EJERCIDO DEL RAMO 33</t>
  </si>
  <si>
    <t xml:space="preserve">  </t>
  </si>
  <si>
    <t>GRATIFICACION MENSUAL PROMEDIO</t>
  </si>
  <si>
    <r>
      <t xml:space="preserve">FIGURAS </t>
    </r>
    <r>
      <rPr>
        <b/>
        <sz val="15"/>
        <color rgb="FFFF0000"/>
        <rFont val="Calibri"/>
        <family val="2"/>
        <scheme val="minor"/>
      </rPr>
      <t>NO</t>
    </r>
    <r>
      <rPr>
        <b/>
        <sz val="15"/>
        <color theme="0"/>
        <rFont val="Calibri"/>
        <family val="2"/>
        <scheme val="minor"/>
      </rPr>
      <t xml:space="preserve"> CONTEMPLADAS EN EL ANTEPROYECTO</t>
    </r>
  </si>
  <si>
    <r>
      <t xml:space="preserve">FIGURAS DE PRODUCTIVIDAD </t>
    </r>
    <r>
      <rPr>
        <b/>
        <sz val="15"/>
        <color rgb="FFFF0000"/>
        <rFont val="Calibri"/>
        <family val="2"/>
        <scheme val="minor"/>
      </rPr>
      <t>NO</t>
    </r>
    <r>
      <rPr>
        <b/>
        <sz val="15"/>
        <color theme="0"/>
        <rFont val="Calibri"/>
        <family val="2"/>
        <scheme val="minor"/>
      </rPr>
      <t xml:space="preserve"> CONTEMPLADAS QUE ESTAN EN OPERACIÓN</t>
    </r>
  </si>
  <si>
    <t>MINISTRADO</t>
  </si>
  <si>
    <t>ESTATUS DE LA DISTRIBUCION POR PARTIDA</t>
  </si>
  <si>
    <t>DISPONIBILIDAD DEL PROYECTO PIIA</t>
  </si>
  <si>
    <t>EJERCIDO POR PARTIDA DEL PROGRAMA PIIA</t>
  </si>
  <si>
    <t>MONTO EJERCIDO</t>
  </si>
  <si>
    <t>TOTAL EJERCIDO</t>
  </si>
  <si>
    <t>TECHOS POR CAPITULO SEGÚN JUNTA DIRECTIVA</t>
  </si>
  <si>
    <t>PRESUPUESTO ESTATAL TOTAL</t>
  </si>
  <si>
    <t>PRESUPUESTO EJERCIDO EN LA PARTIDA</t>
  </si>
  <si>
    <t>TOTAL EJERCIDO DE APORTACION ESTATAL</t>
  </si>
  <si>
    <t>PRESUPUESTO MINISTRADO EN LA PARTIDA</t>
  </si>
  <si>
    <t>DISPONIBLE POR PARTIDA</t>
  </si>
  <si>
    <t>PROGRAMA PIIA</t>
  </si>
  <si>
    <t>SEPTIEMBRE</t>
  </si>
  <si>
    <t>MONTO</t>
  </si>
  <si>
    <t>PARTIDA A APLICAR</t>
  </si>
  <si>
    <t>MONTO GRATIFICADO A EDUCANDOS EN EL PERIODO</t>
  </si>
  <si>
    <t>MES</t>
  </si>
  <si>
    <t>ALFA</t>
  </si>
  <si>
    <t>FORMATIVA 1</t>
  </si>
  <si>
    <t>FORMATIVA 2</t>
  </si>
  <si>
    <t>LA PALABRA</t>
  </si>
  <si>
    <t>PARA EMPEZAR</t>
  </si>
  <si>
    <t>MATEMATICAS PARA EMPEZAR</t>
  </si>
  <si>
    <t>ENERO</t>
  </si>
  <si>
    <t>FEBRERO</t>
  </si>
  <si>
    <t>MARZO</t>
  </si>
  <si>
    <t>ABRIL</t>
  </si>
  <si>
    <t>MAYO</t>
  </si>
  <si>
    <t>JUNIO</t>
  </si>
  <si>
    <t>JULIO</t>
  </si>
  <si>
    <t>AGOSTO</t>
  </si>
  <si>
    <t>OCTUBRE</t>
  </si>
  <si>
    <t>NOVIEMBRE</t>
  </si>
  <si>
    <t>REMANENTES CON LOS QUE CUENTA EL ESTADO DEL PERIODO</t>
  </si>
  <si>
    <t>DICIEMBRE</t>
  </si>
  <si>
    <t>REPORTE PROGRAMÁTICO PRESUPUESTAL MENSUAL 2016</t>
  </si>
  <si>
    <t>TOTAL COORDINACION DE ZONA</t>
  </si>
  <si>
    <t>TOTAL COORDINACION DE ACREDITACIÓN</t>
  </si>
  <si>
    <t>PROGRAMA PEC</t>
  </si>
  <si>
    <t>TOTAL DEL PROGRAMA PEC</t>
  </si>
  <si>
    <t>FIGURAS EN EL ANTEPROYECTO DE PRESUPUESTO 2016</t>
  </si>
  <si>
    <t>FIGURAS AUTORIZADAS EN EL ANTEPROYECTO 2016</t>
  </si>
  <si>
    <t>FIGURAS VINCULADAS EN EL ESTADO PARA EL CUMPLIMIENTO DE META 2016</t>
  </si>
  <si>
    <t>NOTA: LAS FIGURAS GRATIFICADAS CON EL RAMO 33, TAMBIEN DEBEN CONTEMPLARCE EN EL CUADRO SUPERIOR.</t>
  </si>
  <si>
    <t>SELECCIONAR PARTIDA</t>
  </si>
  <si>
    <t>ENLACE REGIONAL PARA EL PROGRAMA DE CERTIFICACION (ERISPEC)</t>
  </si>
  <si>
    <t>AUTORIZADAS</t>
  </si>
  <si>
    <t>VINCULADAS</t>
  </si>
  <si>
    <t>GRATIFICACION MENSUAL</t>
  </si>
  <si>
    <t>PEC</t>
  </si>
  <si>
    <t>ENERO-DICIEMBRE</t>
  </si>
  <si>
    <t>COLIMA</t>
  </si>
  <si>
    <t>APOYO TÉCNICO DE PLAZA COMUNITARIA ATENCIÓN</t>
  </si>
  <si>
    <t>PROMOTOR DE PLAZA COMUNITARIA COLABORACIÓN</t>
  </si>
  <si>
    <t>APLICADOR DE EXAMENES</t>
  </si>
  <si>
    <t>ACREDITACION</t>
  </si>
  <si>
    <t>ORIENTADOR EDUCATIVO</t>
  </si>
  <si>
    <t>EDUCANDOS ALFABETIZADOS</t>
  </si>
  <si>
    <t>NO EXISTE VARIACIÓN PRESUPUESTAL.</t>
  </si>
  <si>
    <t>LA DISPONIBILIDAD REFLEJADA ES POR LOS MOVIMIENTOS DEL PROCESO DE ESCALAFÓN DEL PERSONAL SINDICALIZADO, ASÍ COMO LOS TIEMPOS DE ASIGNACIÓN DE LAS PLAZAS DE PIE DE RAMA, PROCESO ESTIPULADO EN EL REGLAMENTO DE INGRESO Y PROMOCIÓN.</t>
  </si>
  <si>
    <t>NO EXISTE ASIGNACIÓN PRESUPUESTAL.</t>
  </si>
  <si>
    <t>LAS METAS Y LOS RESULTADOS INCLUYEN LOS DATOS REFERENTES DEL PEC.</t>
  </si>
  <si>
    <t>ING. JOEL GUILLERMO SALAZAR HERRERA</t>
  </si>
  <si>
    <t>LAS FIGURAS Y CANTIDADES INCLUIDAS EN LA PARTE DE "FIGURAS DE PRODUCTIVIDAD NO CONTEMPLADAS QUE ESTÁN EN OPERACIÓN"  SI ESTÁN CONSIDERADAS EN EL</t>
  </si>
  <si>
    <t>PRESUPUESTO, SE COLOCARON EN ESA PARTE DEBIDO A QUE EL FORMATO ESTÁ LIMITADO PARA INCLUIRLAS DONDE CORRESPONDE.</t>
  </si>
  <si>
    <t>LOS MONTOS CORRESPONDEN A LA PRODUCTIVIDAD DE NOVIEMBRE Y DICIEMBRE ASÍ COMO LOS APOYOS FIJOS DE DICIEMBRE 2016.</t>
  </si>
  <si>
    <t>SE DIÓ MAYOR PRIORIDAD AL PROGRAMA ESPECIAL DE CERTIFICACIÓN.</t>
  </si>
  <si>
    <t>EL PROGRAMA ESPECIAL DE CERTIFICACIÓN FORTALECIÓ LOS LOGROS DE ESTE NIVEL EDUCATIVO.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</si>
</sst>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44" formatCode="_-&quot;$&quot;* #,##0.00_-;\-&quot;$&quot;* #,##0.00_-;_-&quot;$&quot;* &quot;-&quot;??_-;_-@_-"/>
    <numFmt numFmtId="43" formatCode="_-* #,##0.00_-;\-* #,##0.00_-;_-* &quot;-&quot;??_-;_-@_-"/>
    <numFmt numFmtId="164" formatCode="0.0%"/>
    <numFmt numFmtId="165" formatCode="&quot;$&quot;#,##0.00"/>
  </numFmts>
  <fonts count="35">
    <font>
      <sz val="11"/>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name val="Calibri"/>
      <family val="2"/>
      <scheme val="minor"/>
    </font>
    <font>
      <b/>
      <sz val="18"/>
      <color theme="1"/>
      <name val="Calibri"/>
      <family val="2"/>
      <scheme val="minor"/>
    </font>
    <font>
      <sz val="11"/>
      <name val="Calibri"/>
      <family val="2"/>
      <scheme val="minor"/>
    </font>
    <font>
      <sz val="16"/>
      <color theme="1"/>
      <name val="Calibri"/>
      <family val="2"/>
      <scheme val="minor"/>
    </font>
    <font>
      <sz val="10"/>
      <color theme="1"/>
      <name val="Calibri"/>
      <family val="2"/>
      <scheme val="minor"/>
    </font>
    <font>
      <b/>
      <sz val="10"/>
      <color rgb="FFFF0000"/>
      <name val="Calibri"/>
      <family val="2"/>
      <scheme val="minor"/>
    </font>
    <font>
      <b/>
      <sz val="10"/>
      <name val="Calibri"/>
      <family val="2"/>
      <scheme val="minor"/>
    </font>
    <font>
      <b/>
      <sz val="10"/>
      <color theme="0"/>
      <name val="Calibri"/>
      <family val="2"/>
      <scheme val="minor"/>
    </font>
    <font>
      <sz val="15"/>
      <color theme="1"/>
      <name val="Calibri"/>
      <family val="2"/>
      <scheme val="minor"/>
    </font>
    <font>
      <sz val="9"/>
      <color rgb="FF000000"/>
      <name val="Arial"/>
      <family val="2"/>
    </font>
    <font>
      <sz val="8"/>
      <color theme="1"/>
      <name val="Calibri"/>
      <family val="2"/>
      <scheme val="minor"/>
    </font>
    <font>
      <b/>
      <sz val="11"/>
      <name val="Calibri"/>
      <family val="2"/>
      <scheme val="minor"/>
    </font>
    <font>
      <b/>
      <sz val="14"/>
      <color theme="1"/>
      <name val="Calibri"/>
      <family val="2"/>
      <scheme val="minor"/>
    </font>
    <font>
      <sz val="14"/>
      <color theme="1"/>
      <name val="Calibri"/>
      <family val="2"/>
      <scheme val="minor"/>
    </font>
    <font>
      <b/>
      <sz val="15"/>
      <color theme="1"/>
      <name val="Calibri"/>
      <family val="2"/>
      <scheme val="minor"/>
    </font>
    <font>
      <sz val="18"/>
      <color theme="1"/>
      <name val="Calibri"/>
      <family val="2"/>
      <scheme val="minor"/>
    </font>
    <font>
      <b/>
      <sz val="15"/>
      <color theme="0"/>
      <name val="Calibri"/>
      <family val="2"/>
      <scheme val="minor"/>
    </font>
    <font>
      <b/>
      <sz val="15"/>
      <color rgb="FFFF0000"/>
      <name val="Calibri"/>
      <family val="2"/>
      <scheme val="minor"/>
    </font>
    <font>
      <sz val="10"/>
      <name val="Arial"/>
      <family val="2"/>
    </font>
    <font>
      <sz val="12"/>
      <color theme="1"/>
      <name val="Calibri"/>
      <family val="2"/>
      <scheme val="minor"/>
    </font>
    <font>
      <sz val="12"/>
      <color theme="0"/>
      <name val="Calibri"/>
      <family val="2"/>
      <scheme val="minor"/>
    </font>
    <font>
      <b/>
      <sz val="9"/>
      <color indexed="81"/>
      <name val="Tahoma"/>
      <family val="2"/>
    </font>
    <font>
      <sz val="9"/>
      <color indexed="81"/>
      <name val="Tahoma"/>
      <family val="2"/>
    </font>
    <font>
      <b/>
      <sz val="10"/>
      <color theme="1"/>
      <name val="Calibri"/>
      <family val="2"/>
      <scheme val="minor"/>
    </font>
    <font>
      <sz val="10"/>
      <name val="Times New Roman CE"/>
    </font>
    <font>
      <b/>
      <sz val="8"/>
      <color theme="1"/>
      <name val="Calibri"/>
      <family val="2"/>
      <scheme val="minor"/>
    </font>
    <font>
      <b/>
      <sz val="18"/>
      <name val="Calibri"/>
      <family val="2"/>
      <scheme val="minor"/>
    </font>
    <font>
      <b/>
      <sz val="12"/>
      <name val="Calibri"/>
      <family val="2"/>
      <scheme val="minor"/>
    </font>
    <font>
      <b/>
      <sz val="15"/>
      <name val="Calibri"/>
      <family val="2"/>
      <scheme val="minor"/>
    </font>
  </fonts>
  <fills count="12">
    <fill>
      <patternFill patternType="none"/>
    </fill>
    <fill>
      <patternFill patternType="gray125"/>
    </fill>
    <fill>
      <patternFill patternType="solid">
        <fgColor theme="4" tint="0.79998168889431442"/>
        <bgColor indexed="65"/>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rgb="FFFFFF00"/>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rgb="FF00B05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s>
  <cellStyleXfs count="7">
    <xf numFmtId="0" fontId="0" fillId="0" borderId="0"/>
    <xf numFmtId="0" fontId="1" fillId="2" borderId="0" applyNumberFormat="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0" fillId="0" borderId="0" applyFont="0" applyFill="0" applyBorder="0" applyAlignment="0" applyProtection="0"/>
    <xf numFmtId="0" fontId="24" fillId="0" borderId="0"/>
  </cellStyleXfs>
  <cellXfs count="274">
    <xf numFmtId="0" fontId="0" fillId="0" borderId="0" xfId="0"/>
    <xf numFmtId="0" fontId="0" fillId="0" borderId="0" xfId="0" applyProtection="1"/>
    <xf numFmtId="0" fontId="5" fillId="0" borderId="0" xfId="0" applyFont="1" applyAlignment="1" applyProtection="1">
      <alignment horizontal="center" vertical="center"/>
    </xf>
    <xf numFmtId="0" fontId="5" fillId="0" borderId="0" xfId="0" applyFont="1" applyAlignment="1" applyProtection="1">
      <alignment horizontal="center"/>
    </xf>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5" fillId="4"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5" fillId="0" borderId="0" xfId="0" applyFont="1" applyBorder="1" applyAlignment="1" applyProtection="1"/>
    <xf numFmtId="44" fontId="1" fillId="0" borderId="0" xfId="2" applyFont="1" applyProtection="1"/>
    <xf numFmtId="0" fontId="8" fillId="0" borderId="0" xfId="0" applyFont="1" applyProtection="1"/>
    <xf numFmtId="0" fontId="3" fillId="0" borderId="0" xfId="0" applyFont="1" applyFill="1" applyBorder="1" applyAlignment="1" applyProtection="1">
      <alignment horizontal="center" vertical="center"/>
    </xf>
    <xf numFmtId="7" fontId="4" fillId="0" borderId="1" xfId="2" applyNumberFormat="1" applyFont="1" applyBorder="1" applyAlignment="1" applyProtection="1">
      <alignment horizontal="center" vertical="center"/>
      <protection locked="0"/>
    </xf>
    <xf numFmtId="7" fontId="4" fillId="0" borderId="2" xfId="2" applyNumberFormat="1" applyFont="1" applyBorder="1" applyAlignment="1" applyProtection="1">
      <alignment horizontal="center" vertical="center"/>
      <protection locked="0"/>
    </xf>
    <xf numFmtId="164" fontId="1" fillId="0" borderId="2" xfId="4" applyNumberFormat="1" applyFont="1" applyBorder="1" applyAlignment="1" applyProtection="1">
      <alignment horizontal="center" vertical="center"/>
    </xf>
    <xf numFmtId="7" fontId="2" fillId="0" borderId="0" xfId="0" applyNumberFormat="1" applyFont="1" applyAlignment="1" applyProtection="1">
      <alignment horizontal="center"/>
    </xf>
    <xf numFmtId="0" fontId="5" fillId="0" borderId="0" xfId="0" applyFont="1" applyAlignment="1" applyProtection="1">
      <alignment vertical="top" wrapText="1"/>
    </xf>
    <xf numFmtId="0" fontId="0" fillId="0" borderId="9"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Alignment="1" applyProtection="1"/>
    <xf numFmtId="0" fontId="9" fillId="0" borderId="10" xfId="0" applyFont="1" applyBorder="1" applyAlignment="1" applyProtection="1">
      <protection locked="0"/>
    </xf>
    <xf numFmtId="0" fontId="0" fillId="0" borderId="10" xfId="0" applyBorder="1" applyAlignment="1" applyProtection="1">
      <protection locked="0"/>
    </xf>
    <xf numFmtId="0" fontId="0" fillId="0" borderId="0" xfId="0" applyBorder="1" applyAlignment="1" applyProtection="1"/>
    <xf numFmtId="0" fontId="10" fillId="0" borderId="3" xfId="1" applyFont="1" applyFill="1" applyBorder="1" applyAlignment="1" applyProtection="1">
      <alignment vertical="center"/>
    </xf>
    <xf numFmtId="0" fontId="10" fillId="0" borderId="2" xfId="1" applyFont="1" applyFill="1" applyBorder="1" applyAlignment="1" applyProtection="1">
      <alignment horizontal="center" vertical="center"/>
    </xf>
    <xf numFmtId="1" fontId="11" fillId="0" borderId="2" xfId="1" applyNumberFormat="1" applyFont="1" applyFill="1" applyBorder="1" applyAlignment="1" applyProtection="1">
      <alignment horizontal="center" vertical="center"/>
      <protection locked="0"/>
    </xf>
    <xf numFmtId="44" fontId="11" fillId="0" borderId="4" xfId="2" applyFont="1" applyFill="1" applyBorder="1" applyAlignment="1" applyProtection="1">
      <alignment horizontal="center" vertical="center"/>
      <protection locked="0"/>
    </xf>
    <xf numFmtId="0" fontId="13" fillId="0" borderId="0" xfId="1" applyFont="1" applyFill="1" applyBorder="1" applyAlignment="1" applyProtection="1">
      <alignment vertical="center"/>
    </xf>
    <xf numFmtId="0" fontId="10" fillId="3" borderId="3" xfId="1" applyFont="1" applyFill="1" applyBorder="1" applyAlignment="1" applyProtection="1">
      <alignment vertical="center"/>
    </xf>
    <xf numFmtId="0" fontId="10" fillId="3" borderId="2" xfId="1" applyFont="1" applyFill="1" applyBorder="1" applyAlignment="1" applyProtection="1">
      <alignment horizontal="center" vertical="center"/>
    </xf>
    <xf numFmtId="1" fontId="11" fillId="3" borderId="2" xfId="1" applyNumberFormat="1" applyFont="1" applyFill="1" applyBorder="1" applyAlignment="1" applyProtection="1">
      <alignment horizontal="center" vertical="center"/>
      <protection locked="0"/>
    </xf>
    <xf numFmtId="44" fontId="11" fillId="3" borderId="4" xfId="2" applyFont="1" applyFill="1" applyBorder="1" applyAlignment="1" applyProtection="1">
      <alignment horizontal="center" vertical="center"/>
      <protection locked="0"/>
    </xf>
    <xf numFmtId="0" fontId="10" fillId="0" borderId="3" xfId="1" applyFont="1" applyFill="1" applyBorder="1" applyAlignment="1" applyProtection="1">
      <alignment vertical="center"/>
      <protection locked="0"/>
    </xf>
    <xf numFmtId="0" fontId="10" fillId="0" borderId="2" xfId="1" applyFont="1" applyFill="1" applyBorder="1" applyAlignment="1" applyProtection="1">
      <alignment horizontal="center" vertical="center"/>
      <protection locked="0"/>
    </xf>
    <xf numFmtId="0" fontId="10" fillId="3" borderId="3" xfId="1" applyFont="1" applyFill="1" applyBorder="1" applyAlignment="1" applyProtection="1">
      <alignment vertical="center"/>
      <protection locked="0"/>
    </xf>
    <xf numFmtId="0" fontId="10" fillId="3" borderId="2" xfId="1" applyFont="1" applyFill="1" applyBorder="1" applyAlignment="1" applyProtection="1">
      <alignment horizontal="center" vertical="center"/>
      <protection locked="0"/>
    </xf>
    <xf numFmtId="0" fontId="14" fillId="0" borderId="0" xfId="0" applyFont="1" applyAlignment="1" applyProtection="1"/>
    <xf numFmtId="0" fontId="0" fillId="0" borderId="0" xfId="0" applyAlignment="1">
      <alignment horizontal="center"/>
    </xf>
    <xf numFmtId="0" fontId="15" fillId="0" borderId="0" xfId="0" applyFont="1" applyAlignment="1">
      <alignment horizontal="center" vertical="center"/>
    </xf>
    <xf numFmtId="0" fontId="15" fillId="5" borderId="0" xfId="0" applyFont="1" applyFill="1" applyAlignment="1">
      <alignment horizontal="center" vertical="center"/>
    </xf>
    <xf numFmtId="7" fontId="0" fillId="0" borderId="2" xfId="0" applyNumberFormat="1" applyBorder="1" applyAlignment="1" applyProtection="1">
      <alignment horizontal="center"/>
    </xf>
    <xf numFmtId="7" fontId="8" fillId="0" borderId="2" xfId="0" applyNumberFormat="1" applyFont="1" applyBorder="1" applyAlignment="1" applyProtection="1">
      <alignment horizontal="center"/>
    </xf>
    <xf numFmtId="0" fontId="16" fillId="0" borderId="0" xfId="0" applyFont="1" applyFill="1" applyBorder="1" applyAlignment="1" applyProtection="1">
      <alignment horizontal="center" vertical="center" wrapText="1"/>
    </xf>
    <xf numFmtId="0" fontId="16" fillId="0" borderId="0" xfId="0" applyFont="1" applyAlignment="1">
      <alignment horizontal="center"/>
    </xf>
    <xf numFmtId="0" fontId="16" fillId="0" borderId="0" xfId="0" applyFont="1" applyAlignment="1">
      <alignment vertical="center"/>
    </xf>
    <xf numFmtId="0" fontId="2" fillId="0" borderId="0" xfId="0" applyFont="1" applyFill="1" applyAlignment="1" applyProtection="1">
      <alignment horizontal="center"/>
    </xf>
    <xf numFmtId="7" fontId="2" fillId="0" borderId="0" xfId="0" applyNumberFormat="1" applyFont="1" applyFill="1" applyAlignment="1" applyProtection="1">
      <alignment horizontal="center"/>
    </xf>
    <xf numFmtId="0" fontId="0" fillId="0" borderId="0" xfId="0" applyProtection="1">
      <protection locked="0"/>
    </xf>
    <xf numFmtId="1" fontId="12" fillId="0" borderId="2" xfId="1" applyNumberFormat="1" applyFont="1" applyFill="1" applyBorder="1" applyAlignment="1" applyProtection="1">
      <alignment horizontal="center" vertical="center"/>
      <protection hidden="1"/>
    </xf>
    <xf numFmtId="1" fontId="12" fillId="3" borderId="2" xfId="1" applyNumberFormat="1" applyFont="1" applyFill="1" applyBorder="1" applyAlignment="1" applyProtection="1">
      <alignment horizontal="center" vertical="center"/>
      <protection hidden="1"/>
    </xf>
    <xf numFmtId="44" fontId="4" fillId="0" borderId="4" xfId="2" applyFont="1" applyBorder="1" applyProtection="1">
      <protection locked="0"/>
    </xf>
    <xf numFmtId="0" fontId="0" fillId="0" borderId="2" xfId="0" applyBorder="1" applyProtection="1">
      <protection locked="0"/>
    </xf>
    <xf numFmtId="0" fontId="21" fillId="0" borderId="0" xfId="0" applyFont="1" applyBorder="1" applyAlignment="1" applyProtection="1">
      <alignment horizontal="right"/>
    </xf>
    <xf numFmtId="0" fontId="21" fillId="0" borderId="10" xfId="0" applyFont="1" applyBorder="1" applyAlignment="1" applyProtection="1">
      <alignment horizontal="left"/>
    </xf>
    <xf numFmtId="0" fontId="0" fillId="0" borderId="0" xfId="0" applyAlignment="1" applyProtection="1">
      <alignment horizontal="center"/>
    </xf>
    <xf numFmtId="0" fontId="16" fillId="0" borderId="2" xfId="0" applyFont="1" applyBorder="1" applyAlignment="1" applyProtection="1">
      <alignment horizontal="center"/>
    </xf>
    <xf numFmtId="0" fontId="16" fillId="0" borderId="2" xfId="0" applyFont="1" applyBorder="1" applyAlignment="1" applyProtection="1">
      <alignment horizontal="center" vertical="center"/>
    </xf>
    <xf numFmtId="44" fontId="4" fillId="0" borderId="2" xfId="2" applyFont="1" applyBorder="1" applyProtection="1">
      <protection locked="0"/>
    </xf>
    <xf numFmtId="0" fontId="21" fillId="0" borderId="10" xfId="0" applyFont="1" applyBorder="1" applyAlignment="1" applyProtection="1">
      <alignment horizontal="left"/>
    </xf>
    <xf numFmtId="0" fontId="18" fillId="0" borderId="0" xfId="0" applyFont="1" applyAlignment="1"/>
    <xf numFmtId="0" fontId="19" fillId="0" borderId="0" xfId="0" applyFont="1" applyAlignment="1">
      <alignment horizontal="right"/>
    </xf>
    <xf numFmtId="0" fontId="20" fillId="0" borderId="10" xfId="0" applyFont="1" applyBorder="1"/>
    <xf numFmtId="0" fontId="0" fillId="0" borderId="10" xfId="0" applyBorder="1"/>
    <xf numFmtId="0" fontId="0" fillId="0" borderId="0" xfId="0" applyBorder="1"/>
    <xf numFmtId="0" fontId="20" fillId="0" borderId="12" xfId="0" applyFont="1" applyBorder="1"/>
    <xf numFmtId="0" fontId="0" fillId="0" borderId="12" xfId="0" applyBorder="1"/>
    <xf numFmtId="0" fontId="20" fillId="0" borderId="0" xfId="0" applyFont="1" applyBorder="1"/>
    <xf numFmtId="44" fontId="12" fillId="0" borderId="7" xfId="2" applyFont="1" applyFill="1" applyBorder="1" applyAlignment="1" applyProtection="1">
      <alignment horizontal="center" vertical="center"/>
    </xf>
    <xf numFmtId="14" fontId="0" fillId="0" borderId="0" xfId="0" applyNumberFormat="1"/>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xf numFmtId="44" fontId="0" fillId="0" borderId="2" xfId="2" applyFont="1" applyBorder="1"/>
    <xf numFmtId="44" fontId="8" fillId="0" borderId="2" xfId="2" applyFont="1" applyBorder="1"/>
    <xf numFmtId="0" fontId="0" fillId="0" borderId="2" xfId="0" applyBorder="1" applyAlignment="1" applyProtection="1">
      <alignment horizontal="center"/>
      <protection locked="0"/>
    </xf>
    <xf numFmtId="44" fontId="2" fillId="6" borderId="0" xfId="2" applyFont="1" applyFill="1"/>
    <xf numFmtId="165" fontId="4" fillId="0" borderId="2" xfId="0" applyNumberFormat="1" applyFont="1" applyBorder="1" applyAlignment="1" applyProtection="1">
      <alignment horizontal="center"/>
      <protection locked="0"/>
    </xf>
    <xf numFmtId="165" fontId="4" fillId="0" borderId="2" xfId="0" applyNumberFormat="1" applyFont="1" applyFill="1" applyBorder="1" applyAlignment="1" applyProtection="1">
      <alignment horizontal="center"/>
      <protection locked="0"/>
    </xf>
    <xf numFmtId="0" fontId="4" fillId="0" borderId="2" xfId="0" applyFont="1" applyBorder="1" applyAlignment="1" applyProtection="1">
      <alignment horizontal="center"/>
      <protection locked="0"/>
    </xf>
    <xf numFmtId="0" fontId="17" fillId="8" borderId="2" xfId="0" applyFont="1" applyFill="1" applyBorder="1" applyAlignment="1" applyProtection="1">
      <alignment horizontal="center" vertical="center"/>
    </xf>
    <xf numFmtId="0" fontId="17" fillId="8" borderId="2" xfId="0" applyFont="1" applyFill="1" applyBorder="1"/>
    <xf numFmtId="0" fontId="17" fillId="8" borderId="2" xfId="0" applyFont="1" applyFill="1" applyBorder="1" applyAlignment="1">
      <alignment horizontal="center"/>
    </xf>
    <xf numFmtId="0" fontId="21" fillId="0" borderId="10" xfId="0" applyFont="1" applyBorder="1" applyAlignment="1" applyProtection="1">
      <alignment horizontal="left"/>
    </xf>
    <xf numFmtId="0" fontId="2" fillId="0" borderId="0" xfId="0" applyFont="1" applyFill="1" applyProtection="1"/>
    <xf numFmtId="0" fontId="0" fillId="0" borderId="0" xfId="0" applyFill="1" applyProtection="1"/>
    <xf numFmtId="0" fontId="0" fillId="0" borderId="2" xfId="0" applyFill="1" applyBorder="1" applyProtection="1"/>
    <xf numFmtId="44" fontId="0" fillId="0" borderId="2" xfId="0" applyNumberFormat="1" applyFill="1" applyBorder="1" applyProtection="1"/>
    <xf numFmtId="0" fontId="0" fillId="0" borderId="2" xfId="0" applyFill="1" applyBorder="1" applyAlignment="1" applyProtection="1">
      <alignment horizontal="center"/>
    </xf>
    <xf numFmtId="0" fontId="0" fillId="0" borderId="0" xfId="0" applyFill="1" applyAlignment="1" applyProtection="1"/>
    <xf numFmtId="0" fontId="14" fillId="0" borderId="0" xfId="0" applyFont="1" applyProtection="1"/>
    <xf numFmtId="0" fontId="8" fillId="3" borderId="2" xfId="0" applyFont="1" applyFill="1" applyBorder="1" applyAlignment="1" applyProtection="1">
      <alignment horizontal="center" vertical="center" wrapText="1"/>
    </xf>
    <xf numFmtId="0" fontId="16" fillId="0" borderId="2" xfId="0" applyFont="1" applyBorder="1" applyAlignment="1" applyProtection="1">
      <alignment horizontal="center"/>
      <protection locked="0"/>
    </xf>
    <xf numFmtId="44" fontId="4" fillId="0" borderId="4" xfId="2" applyFont="1" applyBorder="1" applyProtection="1"/>
    <xf numFmtId="44" fontId="4" fillId="0" borderId="4" xfId="2" applyFont="1" applyBorder="1" applyAlignment="1" applyProtection="1">
      <alignment vertical="center"/>
    </xf>
    <xf numFmtId="44" fontId="4" fillId="0" borderId="2" xfId="2" applyFont="1" applyBorder="1" applyAlignment="1" applyProtection="1">
      <alignment horizontal="center"/>
      <protection locked="0"/>
    </xf>
    <xf numFmtId="0" fontId="5" fillId="0" borderId="0" xfId="0" applyFont="1" applyAlignment="1">
      <alignment horizontal="left"/>
    </xf>
    <xf numFmtId="0" fontId="10" fillId="0" borderId="5" xfId="1" applyFont="1" applyFill="1" applyBorder="1" applyAlignment="1" applyProtection="1">
      <alignment vertical="center"/>
    </xf>
    <xf numFmtId="1" fontId="11" fillId="0" borderId="6" xfId="1" applyNumberFormat="1" applyFont="1" applyFill="1" applyBorder="1" applyAlignment="1" applyProtection="1">
      <alignment horizontal="center" vertical="center"/>
      <protection locked="0"/>
    </xf>
    <xf numFmtId="44" fontId="11" fillId="0" borderId="6" xfId="2" applyFont="1" applyFill="1" applyBorder="1" applyAlignment="1" applyProtection="1">
      <alignment horizontal="center" vertical="center"/>
      <protection locked="0"/>
    </xf>
    <xf numFmtId="0" fontId="0" fillId="0" borderId="6" xfId="0" applyFont="1" applyBorder="1" applyAlignment="1" applyProtection="1">
      <alignment horizontal="center"/>
    </xf>
    <xf numFmtId="0" fontId="5" fillId="0" borderId="6" xfId="0" applyFont="1" applyBorder="1" applyAlignment="1" applyProtection="1">
      <alignment horizontal="center"/>
    </xf>
    <xf numFmtId="1" fontId="5" fillId="0" borderId="6" xfId="0" applyNumberFormat="1" applyFont="1" applyBorder="1" applyAlignment="1" applyProtection="1">
      <alignment horizontal="center"/>
    </xf>
    <xf numFmtId="44" fontId="12" fillId="3" borderId="27" xfId="2" applyFont="1" applyFill="1" applyBorder="1" applyAlignment="1" applyProtection="1">
      <alignment horizontal="center" vertical="center"/>
    </xf>
    <xf numFmtId="44" fontId="12" fillId="0" borderId="27" xfId="2" applyFont="1" applyFill="1" applyBorder="1" applyAlignment="1" applyProtection="1">
      <alignment horizontal="center" vertical="center"/>
    </xf>
    <xf numFmtId="44" fontId="12" fillId="3" borderId="35" xfId="2" applyFont="1" applyFill="1" applyBorder="1" applyAlignment="1" applyProtection="1">
      <alignment horizontal="center" vertical="center"/>
    </xf>
    <xf numFmtId="1" fontId="12" fillId="3" borderId="2" xfId="1" applyNumberFormat="1" applyFont="1" applyFill="1" applyBorder="1" applyAlignment="1" applyProtection="1">
      <alignment horizontal="center" vertical="center"/>
    </xf>
    <xf numFmtId="1" fontId="12" fillId="0" borderId="2" xfId="1" applyNumberFormat="1" applyFont="1" applyFill="1" applyBorder="1" applyAlignment="1" applyProtection="1">
      <alignment horizontal="center" vertical="center"/>
    </xf>
    <xf numFmtId="0" fontId="29" fillId="9" borderId="5" xfId="1" applyFont="1" applyFill="1" applyBorder="1" applyAlignment="1" applyProtection="1">
      <alignment vertical="center"/>
    </xf>
    <xf numFmtId="44" fontId="12" fillId="0" borderId="35" xfId="2" applyFont="1" applyFill="1" applyBorder="1" applyAlignment="1" applyProtection="1">
      <alignment horizontal="center" vertical="center"/>
    </xf>
    <xf numFmtId="0" fontId="1" fillId="9" borderId="6" xfId="0" applyFont="1" applyFill="1" applyBorder="1"/>
    <xf numFmtId="1" fontId="1" fillId="9" borderId="6" xfId="0" applyNumberFormat="1" applyFont="1" applyFill="1" applyBorder="1" applyAlignment="1">
      <alignment horizontal="center"/>
    </xf>
    <xf numFmtId="44" fontId="1" fillId="9" borderId="7" xfId="0" applyNumberFormat="1" applyFont="1" applyFill="1" applyBorder="1"/>
    <xf numFmtId="0" fontId="5" fillId="5" borderId="2" xfId="0" applyFont="1" applyFill="1" applyBorder="1" applyAlignment="1" applyProtection="1">
      <alignment horizontal="center" vertical="center"/>
    </xf>
    <xf numFmtId="0" fontId="3" fillId="11" borderId="13" xfId="0" applyFont="1" applyFill="1" applyBorder="1" applyAlignment="1">
      <alignment vertical="center" wrapText="1"/>
    </xf>
    <xf numFmtId="0" fontId="13" fillId="11" borderId="14"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17" fillId="11" borderId="2" xfId="0" applyFont="1" applyFill="1" applyBorder="1" applyAlignment="1" applyProtection="1">
      <alignment vertical="center"/>
    </xf>
    <xf numFmtId="0" fontId="17" fillId="11" borderId="2" xfId="0" applyFont="1" applyFill="1" applyBorder="1" applyAlignment="1" applyProtection="1">
      <alignment horizontal="center" vertical="center" wrapText="1"/>
    </xf>
    <xf numFmtId="0" fontId="17" fillId="11" borderId="2" xfId="0" applyFont="1" applyFill="1" applyBorder="1" applyAlignment="1" applyProtection="1">
      <alignment horizontal="center" vertical="center"/>
    </xf>
    <xf numFmtId="7" fontId="8" fillId="0" borderId="2" xfId="2" applyNumberFormat="1" applyFont="1" applyFill="1" applyBorder="1" applyAlignment="1" applyProtection="1">
      <alignment horizontal="center" vertical="center"/>
    </xf>
    <xf numFmtId="7" fontId="1" fillId="0" borderId="2" xfId="2" applyNumberFormat="1" applyFont="1" applyBorder="1" applyAlignment="1" applyProtection="1">
      <alignment horizontal="center" vertical="center"/>
    </xf>
    <xf numFmtId="0" fontId="5" fillId="3" borderId="1" xfId="0" applyFont="1" applyFill="1" applyBorder="1" applyAlignment="1" applyProtection="1">
      <alignment horizontal="center"/>
    </xf>
    <xf numFmtId="0" fontId="0" fillId="0" borderId="1" xfId="0" applyBorder="1" applyAlignment="1" applyProtection="1">
      <alignment horizontal="center" vertical="center"/>
    </xf>
    <xf numFmtId="0" fontId="17" fillId="11" borderId="1" xfId="0" applyFont="1" applyFill="1" applyBorder="1" applyAlignment="1" applyProtection="1">
      <alignment horizontal="center" vertical="center"/>
    </xf>
    <xf numFmtId="0" fontId="17" fillId="11" borderId="20" xfId="0" applyFont="1" applyFill="1" applyBorder="1" applyAlignment="1" applyProtection="1">
      <alignment horizontal="center" vertical="center" wrapText="1"/>
    </xf>
    <xf numFmtId="164" fontId="1" fillId="0" borderId="1" xfId="4" applyNumberFormat="1" applyFont="1" applyBorder="1" applyAlignment="1" applyProtection="1">
      <alignment horizontal="center" vertical="center"/>
    </xf>
    <xf numFmtId="7" fontId="8" fillId="0" borderId="20" xfId="2" applyNumberFormat="1" applyFont="1" applyFill="1" applyBorder="1" applyAlignment="1" applyProtection="1">
      <alignment horizontal="center" vertical="center"/>
    </xf>
    <xf numFmtId="7" fontId="1" fillId="0" borderId="1" xfId="2" applyNumberFormat="1" applyFont="1" applyBorder="1" applyAlignment="1" applyProtection="1">
      <alignment horizontal="center" vertical="center"/>
    </xf>
    <xf numFmtId="7" fontId="1" fillId="0" borderId="20" xfId="2" applyNumberFormat="1" applyFont="1" applyBorder="1" applyAlignment="1" applyProtection="1">
      <alignment horizontal="center" vertical="center"/>
    </xf>
    <xf numFmtId="164" fontId="4" fillId="0" borderId="1" xfId="4" applyNumberFormat="1" applyFont="1" applyBorder="1" applyAlignment="1" applyProtection="1">
      <alignment horizontal="center" vertical="center"/>
    </xf>
    <xf numFmtId="7" fontId="8" fillId="0" borderId="2" xfId="2" applyNumberFormat="1" applyFont="1" applyBorder="1" applyAlignment="1" applyProtection="1">
      <alignment horizontal="center" vertical="center"/>
    </xf>
    <xf numFmtId="0" fontId="4" fillId="0" borderId="2" xfId="4" applyNumberFormat="1" applyFont="1" applyBorder="1" applyAlignment="1" applyProtection="1">
      <alignment horizontal="center" vertical="center"/>
    </xf>
    <xf numFmtId="0" fontId="1" fillId="0" borderId="20" xfId="4" applyNumberFormat="1" applyFont="1" applyBorder="1" applyAlignment="1" applyProtection="1">
      <alignment horizontal="center" vertical="center"/>
    </xf>
    <xf numFmtId="7" fontId="8" fillId="0" borderId="20" xfId="2" applyNumberFormat="1" applyFont="1" applyBorder="1" applyAlignment="1" applyProtection="1">
      <alignment horizontal="center" vertical="center"/>
    </xf>
    <xf numFmtId="0" fontId="17" fillId="11" borderId="13" xfId="0" applyFont="1" applyFill="1" applyBorder="1" applyAlignment="1">
      <alignment vertical="center" wrapText="1"/>
    </xf>
    <xf numFmtId="0" fontId="12" fillId="11" borderId="14"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37" xfId="0" applyFont="1" applyFill="1" applyBorder="1" applyAlignment="1">
      <alignment horizontal="center" vertical="center" wrapText="1"/>
    </xf>
    <xf numFmtId="0" fontId="17" fillId="11" borderId="13" xfId="0" applyFont="1" applyFill="1" applyBorder="1" applyAlignment="1">
      <alignment horizontal="left" vertical="center"/>
    </xf>
    <xf numFmtId="0" fontId="17" fillId="11" borderId="14" xfId="0" applyFont="1" applyFill="1" applyBorder="1" applyAlignment="1">
      <alignment horizontal="center" vertical="center"/>
    </xf>
    <xf numFmtId="0" fontId="17" fillId="11" borderId="14" xfId="0" applyFont="1" applyFill="1" applyBorder="1" applyAlignment="1">
      <alignment horizontal="center" vertical="center" wrapText="1"/>
    </xf>
    <xf numFmtId="0" fontId="17" fillId="11" borderId="15" xfId="0" applyFont="1" applyFill="1" applyBorder="1" applyAlignment="1">
      <alignment horizontal="center" vertical="center" wrapText="1"/>
    </xf>
    <xf numFmtId="0" fontId="17" fillId="11" borderId="13" xfId="0" applyFont="1" applyFill="1" applyBorder="1" applyProtection="1"/>
    <xf numFmtId="0" fontId="17" fillId="11" borderId="2" xfId="0" applyFont="1" applyFill="1" applyBorder="1" applyAlignment="1" applyProtection="1">
      <alignment horizontal="center"/>
    </xf>
    <xf numFmtId="7" fontId="17" fillId="11" borderId="2" xfId="0" applyNumberFormat="1" applyFont="1" applyFill="1" applyBorder="1" applyAlignment="1" applyProtection="1">
      <alignment horizontal="center"/>
    </xf>
    <xf numFmtId="0" fontId="17" fillId="11" borderId="14" xfId="0" applyFont="1" applyFill="1" applyBorder="1" applyAlignment="1" applyProtection="1">
      <alignment horizontal="center"/>
    </xf>
    <xf numFmtId="0" fontId="17" fillId="11" borderId="15" xfId="0" applyFont="1" applyFill="1" applyBorder="1" applyAlignment="1" applyProtection="1">
      <alignment horizontal="center"/>
    </xf>
    <xf numFmtId="0" fontId="17" fillId="11" borderId="2" xfId="0" applyFont="1" applyFill="1" applyBorder="1" applyProtection="1"/>
    <xf numFmtId="0" fontId="12" fillId="11" borderId="2" xfId="0" applyFont="1" applyFill="1" applyBorder="1" applyAlignment="1" applyProtection="1">
      <alignment horizontal="center" vertical="center"/>
    </xf>
    <xf numFmtId="0" fontId="29" fillId="10" borderId="5" xfId="1" applyFont="1" applyFill="1" applyBorder="1" applyAlignment="1" applyProtection="1">
      <alignment vertical="center"/>
    </xf>
    <xf numFmtId="0" fontId="5" fillId="10" borderId="6" xfId="0" applyFont="1" applyFill="1" applyBorder="1"/>
    <xf numFmtId="1" fontId="5" fillId="10" borderId="6" xfId="0" applyNumberFormat="1" applyFont="1" applyFill="1" applyBorder="1" applyAlignment="1">
      <alignment horizontal="center"/>
    </xf>
    <xf numFmtId="44" fontId="5" fillId="10" borderId="7" xfId="2" applyFont="1" applyFill="1" applyBorder="1" applyAlignment="1">
      <alignment horizontal="center"/>
    </xf>
    <xf numFmtId="0" fontId="1" fillId="10" borderId="6" xfId="0" applyFont="1" applyFill="1" applyBorder="1"/>
    <xf numFmtId="1" fontId="1" fillId="10" borderId="6" xfId="0" applyNumberFormat="1" applyFont="1" applyFill="1" applyBorder="1" applyAlignment="1">
      <alignment horizontal="center"/>
    </xf>
    <xf numFmtId="44" fontId="1" fillId="10" borderId="7" xfId="0" applyNumberFormat="1" applyFont="1" applyFill="1" applyBorder="1"/>
    <xf numFmtId="44" fontId="0" fillId="10" borderId="4" xfId="2" applyFont="1" applyFill="1" applyBorder="1" applyProtection="1"/>
    <xf numFmtId="44" fontId="2" fillId="10" borderId="4" xfId="2" applyFont="1" applyFill="1" applyBorder="1" applyProtection="1"/>
    <xf numFmtId="44" fontId="2" fillId="10" borderId="7" xfId="2" applyFont="1" applyFill="1" applyBorder="1" applyProtection="1"/>
    <xf numFmtId="44" fontId="0" fillId="10" borderId="2" xfId="2" applyFont="1" applyFill="1" applyBorder="1" applyProtection="1"/>
    <xf numFmtId="44" fontId="5" fillId="10" borderId="0" xfId="0" applyNumberFormat="1" applyFont="1" applyFill="1" applyProtection="1"/>
    <xf numFmtId="0" fontId="5" fillId="10" borderId="0" xfId="0" applyFont="1" applyFill="1" applyProtection="1"/>
    <xf numFmtId="165" fontId="5" fillId="10" borderId="2" xfId="0" applyNumberFormat="1" applyFont="1" applyFill="1" applyBorder="1" applyAlignment="1" applyProtection="1">
      <alignment horizontal="center" vertical="center"/>
    </xf>
    <xf numFmtId="0" fontId="5" fillId="10" borderId="2" xfId="0" applyFont="1" applyFill="1" applyBorder="1" applyAlignment="1" applyProtection="1">
      <alignment horizontal="center"/>
    </xf>
    <xf numFmtId="44" fontId="5" fillId="10" borderId="2" xfId="2" applyFont="1" applyFill="1" applyBorder="1" applyAlignment="1" applyProtection="1">
      <alignment horizontal="center"/>
    </xf>
    <xf numFmtId="0" fontId="5" fillId="10" borderId="2" xfId="0" applyFont="1" applyFill="1" applyBorder="1" applyProtection="1"/>
    <xf numFmtId="0" fontId="0" fillId="0" borderId="2" xfId="0" applyBorder="1" applyAlignment="1" applyProtection="1">
      <alignment horizontal="left" vertical="center" wrapText="1"/>
      <protection locked="0"/>
    </xf>
    <xf numFmtId="0" fontId="33" fillId="11" borderId="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0" xfId="0" applyBorder="1" applyAlignment="1" applyProtection="1">
      <alignment horizontal="center" vertical="center" wrapText="1"/>
    </xf>
    <xf numFmtId="0" fontId="0" fillId="0" borderId="0" xfId="0" applyBorder="1" applyAlignment="1" applyProtection="1">
      <alignment horizontal="left" vertical="center" wrapText="1"/>
    </xf>
    <xf numFmtId="0" fontId="5" fillId="0" borderId="0" xfId="0" applyFont="1" applyAlignment="1" applyProtection="1">
      <alignment horizontal="left" vertical="top" wrapText="1"/>
    </xf>
    <xf numFmtId="0" fontId="0" fillId="0" borderId="16"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2" fillId="11" borderId="13" xfId="0" applyFont="1" applyFill="1" applyBorder="1" applyAlignment="1" applyProtection="1">
      <alignment horizontal="center" vertical="center"/>
    </xf>
    <xf numFmtId="0" fontId="32" fillId="11" borderId="14" xfId="0" applyFont="1" applyFill="1" applyBorder="1" applyAlignment="1" applyProtection="1">
      <alignment horizontal="center" vertical="center"/>
    </xf>
    <xf numFmtId="0" fontId="32" fillId="11" borderId="15" xfId="0" applyFont="1" applyFill="1" applyBorder="1" applyAlignment="1" applyProtection="1">
      <alignment horizontal="center" vertical="center"/>
    </xf>
    <xf numFmtId="0" fontId="32" fillId="11" borderId="5" xfId="0" applyFont="1" applyFill="1" applyBorder="1" applyAlignment="1" applyProtection="1">
      <alignment horizontal="center" vertical="center"/>
    </xf>
    <xf numFmtId="0" fontId="32" fillId="11" borderId="6" xfId="0" applyFont="1" applyFill="1" applyBorder="1" applyAlignment="1" applyProtection="1">
      <alignment horizontal="center" vertical="center"/>
    </xf>
    <xf numFmtId="0" fontId="32" fillId="11" borderId="7" xfId="0" applyFont="1" applyFill="1" applyBorder="1" applyAlignment="1" applyProtection="1">
      <alignment horizontal="center" vertical="center"/>
    </xf>
    <xf numFmtId="0" fontId="17" fillId="11" borderId="2"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0" fillId="0" borderId="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6" fillId="5" borderId="21" xfId="0" quotePrefix="1"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6" fillId="5" borderId="21" xfId="0" applyFont="1" applyFill="1" applyBorder="1" applyAlignment="1" applyProtection="1">
      <alignment horizontal="center" vertical="center"/>
    </xf>
    <xf numFmtId="0" fontId="7" fillId="5" borderId="24" xfId="0"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0" fontId="18" fillId="0" borderId="0" xfId="0" applyFont="1" applyAlignment="1" applyProtection="1">
      <alignment horizontal="center"/>
    </xf>
    <xf numFmtId="0" fontId="5" fillId="5" borderId="2" xfId="0" applyFont="1" applyFill="1" applyBorder="1" applyAlignment="1" applyProtection="1">
      <alignment horizontal="center" vertical="center"/>
    </xf>
    <xf numFmtId="0" fontId="17" fillId="11" borderId="20" xfId="0"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xf>
    <xf numFmtId="0" fontId="24" fillId="0" borderId="1" xfId="6" applyBorder="1" applyAlignment="1" applyProtection="1">
      <alignment horizontal="left" vertical="center"/>
      <protection locked="0"/>
    </xf>
    <xf numFmtId="0" fontId="24" fillId="0" borderId="12" xfId="6" applyBorder="1" applyAlignment="1" applyProtection="1">
      <alignment horizontal="left" vertical="center"/>
      <protection locked="0"/>
    </xf>
    <xf numFmtId="0" fontId="24" fillId="0" borderId="27" xfId="6" applyBorder="1" applyAlignment="1" applyProtection="1">
      <alignment horizontal="left" vertical="center"/>
      <protection locked="0"/>
    </xf>
    <xf numFmtId="0" fontId="24" fillId="0" borderId="8" xfId="6" applyBorder="1" applyAlignment="1" applyProtection="1">
      <alignment horizontal="left" vertical="center"/>
      <protection locked="0"/>
    </xf>
    <xf numFmtId="0" fontId="24" fillId="0" borderId="34" xfId="6" applyBorder="1" applyAlignment="1" applyProtection="1">
      <alignment horizontal="left" vertical="center"/>
      <protection locked="0"/>
    </xf>
    <xf numFmtId="0" fontId="24" fillId="0" borderId="35" xfId="6" applyBorder="1" applyAlignment="1" applyProtection="1">
      <alignment horizontal="left" vertical="center"/>
      <protection locked="0"/>
    </xf>
    <xf numFmtId="0" fontId="34" fillId="11" borderId="13" xfId="0" applyFont="1" applyFill="1" applyBorder="1" applyAlignment="1">
      <alignment horizontal="center" vertical="center" wrapText="1"/>
    </xf>
    <xf numFmtId="0" fontId="34" fillId="11" borderId="14" xfId="0" applyFont="1" applyFill="1" applyBorder="1" applyAlignment="1">
      <alignment horizontal="center" vertical="center" wrapText="1"/>
    </xf>
    <xf numFmtId="0" fontId="34" fillId="11" borderId="15" xfId="0" applyFont="1" applyFill="1" applyBorder="1" applyAlignment="1">
      <alignment horizontal="center" vertical="center" wrapText="1"/>
    </xf>
    <xf numFmtId="0" fontId="18" fillId="0" borderId="0" xfId="0" applyFont="1" applyAlignment="1">
      <alignment horizontal="center"/>
    </xf>
    <xf numFmtId="0" fontId="22" fillId="10" borderId="24" xfId="0" applyFont="1" applyFill="1" applyBorder="1" applyAlignment="1">
      <alignment horizontal="center" vertical="center" wrapText="1"/>
    </xf>
    <xf numFmtId="0" fontId="22" fillId="10" borderId="25" xfId="0" applyFont="1" applyFill="1" applyBorder="1" applyAlignment="1">
      <alignment horizontal="center" vertical="center" wrapText="1"/>
    </xf>
    <xf numFmtId="0" fontId="22" fillId="10" borderId="26"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22" fillId="7" borderId="25"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5" fillId="0" borderId="0" xfId="0" applyFont="1" applyAlignment="1">
      <alignment horizontal="left"/>
    </xf>
    <xf numFmtId="0" fontId="16" fillId="0" borderId="2" xfId="0" applyFont="1" applyBorder="1" applyAlignment="1" applyProtection="1">
      <alignment horizontal="left" wrapText="1"/>
    </xf>
    <xf numFmtId="0" fontId="0" fillId="0" borderId="2" xfId="0" applyBorder="1" applyAlignment="1" applyProtection="1">
      <alignment horizontal="left" wrapText="1"/>
    </xf>
    <xf numFmtId="0" fontId="31" fillId="10" borderId="2" xfId="0" applyFont="1" applyFill="1" applyBorder="1" applyAlignment="1" applyProtection="1">
      <alignment horizontal="center"/>
    </xf>
    <xf numFmtId="0" fontId="21" fillId="0" borderId="10" xfId="0" applyFont="1" applyBorder="1" applyAlignment="1" applyProtection="1">
      <alignment horizontal="left"/>
    </xf>
    <xf numFmtId="0" fontId="5" fillId="10" borderId="2" xfId="0" applyFont="1" applyFill="1" applyBorder="1" applyAlignment="1" applyProtection="1">
      <alignment horizontal="center"/>
    </xf>
    <xf numFmtId="0" fontId="17" fillId="11" borderId="3" xfId="0" applyFont="1" applyFill="1" applyBorder="1" applyAlignment="1" applyProtection="1">
      <alignment horizontal="left" vertical="center" wrapText="1"/>
    </xf>
    <xf numFmtId="0" fontId="17" fillId="11" borderId="14" xfId="0" applyFont="1" applyFill="1" applyBorder="1" applyAlignment="1" applyProtection="1">
      <alignment horizontal="center"/>
    </xf>
    <xf numFmtId="0" fontId="16"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17" fillId="11" borderId="1" xfId="0" applyFont="1" applyFill="1" applyBorder="1" applyAlignment="1" applyProtection="1">
      <alignment horizontal="center"/>
    </xf>
    <xf numFmtId="0" fontId="17" fillId="11" borderId="20" xfId="0" applyFont="1" applyFill="1" applyBorder="1" applyAlignment="1" applyProtection="1">
      <alignment horizontal="center"/>
    </xf>
    <xf numFmtId="0" fontId="17" fillId="11" borderId="33" xfId="0" applyFont="1" applyFill="1" applyBorder="1" applyAlignment="1" applyProtection="1">
      <alignment horizontal="left" vertical="center" wrapText="1"/>
    </xf>
    <xf numFmtId="0" fontId="31" fillId="10" borderId="6" xfId="0" applyFont="1" applyFill="1" applyBorder="1" applyAlignment="1" applyProtection="1">
      <alignment horizontal="center"/>
    </xf>
    <xf numFmtId="0" fontId="17" fillId="11" borderId="33" xfId="0" applyFont="1" applyFill="1" applyBorder="1" applyAlignment="1" applyProtection="1">
      <alignment horizontal="center" vertical="center" wrapText="1"/>
    </xf>
    <xf numFmtId="0" fontId="17" fillId="11" borderId="36" xfId="0" applyFont="1" applyFill="1" applyBorder="1" applyAlignment="1" applyProtection="1">
      <alignment horizontal="center" vertical="center" wrapText="1"/>
    </xf>
    <xf numFmtId="0" fontId="17" fillId="11" borderId="11" xfId="0" applyFont="1" applyFill="1" applyBorder="1" applyAlignment="1" applyProtection="1">
      <alignment horizontal="center" vertical="center" wrapText="1"/>
    </xf>
    <xf numFmtId="0" fontId="17" fillId="11" borderId="2" xfId="0" applyFont="1" applyFill="1" applyBorder="1" applyAlignment="1" applyProtection="1">
      <alignment horizontal="left" vertical="center" wrapText="1"/>
    </xf>
    <xf numFmtId="0" fontId="17" fillId="11" borderId="2" xfId="0" applyFont="1" applyFill="1" applyBorder="1" applyAlignment="1" applyProtection="1">
      <alignment horizontal="center"/>
    </xf>
    <xf numFmtId="0" fontId="18" fillId="10" borderId="0" xfId="0" applyFont="1" applyFill="1" applyBorder="1" applyAlignment="1" applyProtection="1">
      <alignment horizontal="center" vertical="center" wrapText="1"/>
    </xf>
    <xf numFmtId="0" fontId="5" fillId="10" borderId="0" xfId="0" applyFont="1" applyFill="1" applyAlignment="1" applyProtection="1">
      <alignment horizontal="center"/>
    </xf>
    <xf numFmtId="0" fontId="0" fillId="0" borderId="2" xfId="0" applyBorder="1" applyAlignment="1" applyProtection="1">
      <alignment horizontal="left"/>
      <protection locked="0"/>
    </xf>
    <xf numFmtId="0" fontId="3" fillId="6" borderId="0" xfId="0" applyFont="1" applyFill="1" applyAlignment="1">
      <alignment horizontal="center"/>
    </xf>
    <xf numFmtId="0" fontId="25" fillId="0" borderId="2" xfId="0" applyFont="1" applyBorder="1" applyAlignment="1">
      <alignment horizontal="center" wrapText="1"/>
    </xf>
    <xf numFmtId="0" fontId="26" fillId="6" borderId="2" xfId="0" applyFont="1" applyFill="1" applyBorder="1" applyAlignment="1">
      <alignment horizontal="center" vertical="center"/>
    </xf>
    <xf numFmtId="44" fontId="26" fillId="6" borderId="2" xfId="2" applyFont="1" applyFill="1" applyBorder="1" applyAlignment="1">
      <alignment horizontal="center" vertical="center"/>
    </xf>
    <xf numFmtId="0" fontId="17" fillId="8" borderId="16" xfId="0" applyFont="1" applyFill="1" applyBorder="1" applyAlignment="1" applyProtection="1">
      <alignment horizontal="center" vertical="center"/>
    </xf>
    <xf numFmtId="0" fontId="17" fillId="8" borderId="9" xfId="0" applyFont="1" applyFill="1" applyBorder="1" applyAlignment="1" applyProtection="1">
      <alignment horizontal="center" vertical="center"/>
    </xf>
    <xf numFmtId="0" fontId="25" fillId="0" borderId="2" xfId="0" applyFont="1" applyBorder="1" applyAlignment="1">
      <alignment horizontal="center" vertical="center"/>
    </xf>
    <xf numFmtId="0" fontId="17" fillId="8" borderId="2" xfId="0" applyFont="1" applyFill="1" applyBorder="1" applyAlignment="1">
      <alignment horizontal="center"/>
    </xf>
    <xf numFmtId="0" fontId="5" fillId="10" borderId="28" xfId="0" applyFont="1" applyFill="1" applyBorder="1" applyAlignment="1" applyProtection="1">
      <alignment horizontal="center"/>
    </xf>
    <xf numFmtId="44" fontId="5" fillId="10" borderId="28" xfId="0" applyNumberFormat="1" applyFont="1" applyFill="1" applyBorder="1" applyAlignment="1" applyProtection="1">
      <alignment horizontal="center"/>
    </xf>
    <xf numFmtId="0" fontId="29" fillId="0" borderId="2" xfId="1" applyFont="1" applyFill="1" applyBorder="1" applyAlignment="1" applyProtection="1">
      <alignment horizontal="left"/>
      <protection locked="0" hidden="1"/>
    </xf>
    <xf numFmtId="44" fontId="4" fillId="0" borderId="1" xfId="2" applyFont="1" applyBorder="1" applyAlignment="1" applyProtection="1">
      <alignment horizontal="center"/>
      <protection locked="0"/>
    </xf>
    <xf numFmtId="44" fontId="4" fillId="0" borderId="12" xfId="2" applyFont="1" applyBorder="1" applyAlignment="1" applyProtection="1">
      <alignment horizontal="center"/>
      <protection locked="0"/>
    </xf>
    <xf numFmtId="44" fontId="4" fillId="0" borderId="20" xfId="2" applyFont="1" applyBorder="1" applyAlignment="1" applyProtection="1">
      <alignment horizontal="center"/>
      <protection locked="0"/>
    </xf>
    <xf numFmtId="0" fontId="5" fillId="10" borderId="2" xfId="0" applyFont="1" applyFill="1" applyBorder="1" applyAlignment="1" applyProtection="1">
      <alignment horizontal="left"/>
    </xf>
    <xf numFmtId="0" fontId="12" fillId="11" borderId="2" xfId="1" applyFont="1" applyFill="1" applyBorder="1" applyAlignment="1" applyProtection="1">
      <alignment horizontal="center"/>
      <protection hidden="1"/>
    </xf>
    <xf numFmtId="0" fontId="0" fillId="0" borderId="2" xfId="0" applyBorder="1" applyAlignment="1" applyProtection="1">
      <alignment horizontal="left"/>
    </xf>
    <xf numFmtId="0" fontId="0" fillId="0" borderId="2" xfId="0" applyFill="1" applyBorder="1" applyAlignment="1" applyProtection="1">
      <alignment horizontal="left"/>
    </xf>
    <xf numFmtId="44" fontId="8" fillId="0" borderId="1" xfId="2" applyFont="1" applyBorder="1" applyAlignment="1" applyProtection="1">
      <alignment horizontal="center"/>
    </xf>
    <xf numFmtId="44" fontId="8" fillId="0" borderId="12" xfId="2" applyFont="1" applyBorder="1" applyAlignment="1" applyProtection="1">
      <alignment horizontal="center"/>
    </xf>
    <xf numFmtId="44" fontId="8" fillId="0" borderId="20" xfId="2" applyFont="1" applyBorder="1" applyAlignment="1" applyProtection="1">
      <alignment horizontal="center"/>
    </xf>
    <xf numFmtId="3" fontId="4" fillId="0" borderId="2" xfId="0" applyNumberFormat="1" applyFont="1" applyBorder="1" applyAlignment="1" applyProtection="1">
      <alignment horizontal="center" vertical="center"/>
      <protection locked="0"/>
    </xf>
    <xf numFmtId="3" fontId="4" fillId="0" borderId="20" xfId="0" applyNumberFormat="1" applyFont="1" applyBorder="1" applyAlignment="1" applyProtection="1">
      <alignment horizontal="center" vertical="center"/>
      <protection locked="0"/>
    </xf>
  </cellXfs>
  <cellStyles count="7">
    <cellStyle name="20% - Énfasis1" xfId="1" builtinId="30"/>
    <cellStyle name="Millares 2" xfId="5"/>
    <cellStyle name="Moneda" xfId="2" builtinId="4"/>
    <cellStyle name="Normal" xfId="0" builtinId="0"/>
    <cellStyle name="Normal 3" xfId="6"/>
    <cellStyle name="Normal 5" xfId="3"/>
    <cellStyle name="Porcentaje" xfId="4" builtinId="5"/>
  </cellStyles>
  <dxfs count="0"/>
  <tableStyles count="0" defaultTableStyle="TableStyleMedium2" defaultPivotStyle="PivotStyleLight16"/>
  <colors>
    <mruColors>
      <color rgb="FF376A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MX"/>
              <a:t>INCORPORADOS</a:t>
            </a:r>
          </a:p>
        </c:rich>
      </c:tx>
      <c:layout/>
      <c:overlay val="0"/>
    </c:title>
    <c:autoTitleDeleted val="0"/>
    <c:plotArea>
      <c:layout/>
      <c:barChart>
        <c:barDir val="col"/>
        <c:grouping val="clustered"/>
        <c:varyColors val="0"/>
        <c:ser>
          <c:idx val="0"/>
          <c:order val="0"/>
          <c:tx>
            <c:strRef>
              <c:f>RPP_2016!$C$12</c:f>
              <c:strCache>
                <c:ptCount val="1"/>
                <c:pt idx="0">
                  <c:v>META</c:v>
                </c:pt>
              </c:strCache>
            </c:strRef>
          </c:tx>
          <c:spPr>
            <a:solidFill>
              <a:schemeClr val="accent6">
                <a:lumMod val="60000"/>
                <a:lumOff val="40000"/>
              </a:schemeClr>
            </a:solidFill>
          </c:spPr>
          <c:invertIfNegative val="0"/>
          <c:cat>
            <c:strRef>
              <c:f>RPP_2016!$B$13:$B$16</c:f>
              <c:strCache>
                <c:ptCount val="4"/>
                <c:pt idx="0">
                  <c:v>ALFABETIZACIÓN</c:v>
                </c:pt>
                <c:pt idx="1">
                  <c:v>INICIAL</c:v>
                </c:pt>
                <c:pt idx="2">
                  <c:v>INTERMEDIO</c:v>
                </c:pt>
                <c:pt idx="3">
                  <c:v>AVANZADO</c:v>
                </c:pt>
              </c:strCache>
            </c:strRef>
          </c:cat>
          <c:val>
            <c:numRef>
              <c:f>RPP_2016!$C$13:$C$16</c:f>
              <c:numCache>
                <c:formatCode>General</c:formatCode>
                <c:ptCount val="4"/>
                <c:pt idx="0">
                  <c:v>1423</c:v>
                </c:pt>
                <c:pt idx="1">
                  <c:v>2041</c:v>
                </c:pt>
                <c:pt idx="2">
                  <c:v>2771</c:v>
                </c:pt>
                <c:pt idx="3">
                  <c:v>2466</c:v>
                </c:pt>
              </c:numCache>
            </c:numRef>
          </c:val>
        </c:ser>
        <c:ser>
          <c:idx val="1"/>
          <c:order val="1"/>
          <c:tx>
            <c:strRef>
              <c:f>RPP_2016!$D$12</c:f>
              <c:strCache>
                <c:ptCount val="1"/>
                <c:pt idx="0">
                  <c:v>LOGRO</c:v>
                </c:pt>
              </c:strCache>
            </c:strRef>
          </c:tx>
          <c:spPr>
            <a:solidFill>
              <a:schemeClr val="accent4">
                <a:lumMod val="50000"/>
              </a:schemeClr>
            </a:solidFill>
          </c:spPr>
          <c:invertIfNegative val="0"/>
          <c:cat>
            <c:strRef>
              <c:f>RPP_2016!$B$13:$B$16</c:f>
              <c:strCache>
                <c:ptCount val="4"/>
                <c:pt idx="0">
                  <c:v>ALFABETIZACIÓN</c:v>
                </c:pt>
                <c:pt idx="1">
                  <c:v>INICIAL</c:v>
                </c:pt>
                <c:pt idx="2">
                  <c:v>INTERMEDIO</c:v>
                </c:pt>
                <c:pt idx="3">
                  <c:v>AVANZADO</c:v>
                </c:pt>
              </c:strCache>
            </c:strRef>
          </c:cat>
          <c:val>
            <c:numRef>
              <c:f>RPP_2016!$D$13:$D$16</c:f>
              <c:numCache>
                <c:formatCode>General</c:formatCode>
                <c:ptCount val="4"/>
                <c:pt idx="0">
                  <c:v>859</c:v>
                </c:pt>
                <c:pt idx="1">
                  <c:v>2588</c:v>
                </c:pt>
                <c:pt idx="2">
                  <c:v>1153</c:v>
                </c:pt>
                <c:pt idx="3">
                  <c:v>3708</c:v>
                </c:pt>
              </c:numCache>
            </c:numRef>
          </c:val>
        </c:ser>
        <c:dLbls>
          <c:showLegendKey val="0"/>
          <c:showVal val="0"/>
          <c:showCatName val="0"/>
          <c:showSerName val="0"/>
          <c:showPercent val="0"/>
          <c:showBubbleSize val="0"/>
        </c:dLbls>
        <c:gapWidth val="150"/>
        <c:axId val="-848389136"/>
        <c:axId val="-848386416"/>
      </c:barChart>
      <c:catAx>
        <c:axId val="-848389136"/>
        <c:scaling>
          <c:orientation val="minMax"/>
        </c:scaling>
        <c:delete val="0"/>
        <c:axPos val="b"/>
        <c:numFmt formatCode="General" sourceLinked="0"/>
        <c:majorTickMark val="none"/>
        <c:minorTickMark val="none"/>
        <c:tickLblPos val="nextTo"/>
        <c:crossAx val="-848386416"/>
        <c:crosses val="autoZero"/>
        <c:auto val="1"/>
        <c:lblAlgn val="ctr"/>
        <c:lblOffset val="100"/>
        <c:noMultiLvlLbl val="0"/>
      </c:catAx>
      <c:valAx>
        <c:axId val="-848386416"/>
        <c:scaling>
          <c:orientation val="minMax"/>
        </c:scaling>
        <c:delete val="0"/>
        <c:axPos val="l"/>
        <c:majorGridlines/>
        <c:numFmt formatCode="General" sourceLinked="1"/>
        <c:majorTickMark val="none"/>
        <c:minorTickMark val="none"/>
        <c:tickLblPos val="nextTo"/>
        <c:crossAx val="-84838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RPP_2016!$C$43</c:f>
              <c:strCache>
                <c:ptCount val="1"/>
                <c:pt idx="0">
                  <c:v>PRESUPUESTO ORIGINAL ANUAL</c:v>
                </c:pt>
              </c:strCache>
            </c:strRef>
          </c:tx>
          <c:spPr>
            <a:solidFill>
              <a:schemeClr val="accent6">
                <a:lumMod val="60000"/>
                <a:lumOff val="40000"/>
              </a:schemeClr>
            </a:solidFill>
          </c:spPr>
          <c:invertIfNegative val="0"/>
          <c:cat>
            <c:numRef>
              <c:f>RPP_2016!$B$44:$B$47</c:f>
              <c:numCache>
                <c:formatCode>General</c:formatCode>
                <c:ptCount val="3"/>
                <c:pt idx="0">
                  <c:v>2000</c:v>
                </c:pt>
                <c:pt idx="1">
                  <c:v>3000</c:v>
                </c:pt>
                <c:pt idx="2">
                  <c:v>4000</c:v>
                </c:pt>
              </c:numCache>
            </c:numRef>
          </c:cat>
          <c:val>
            <c:numRef>
              <c:f>RPP_2016!$C$44:$C$47</c:f>
              <c:numCache>
                <c:formatCode>"$"#,##0.00_);\("$"#,##0.00\)</c:formatCode>
                <c:ptCount val="3"/>
                <c:pt idx="0">
                  <c:v>0</c:v>
                </c:pt>
                <c:pt idx="1">
                  <c:v>0</c:v>
                </c:pt>
                <c:pt idx="2">
                  <c:v>13422634</c:v>
                </c:pt>
              </c:numCache>
            </c:numRef>
          </c:val>
        </c:ser>
        <c:ser>
          <c:idx val="2"/>
          <c:order val="1"/>
          <c:tx>
            <c:strRef>
              <c:f>RPP_2016!$I$43</c:f>
              <c:strCache>
                <c:ptCount val="1"/>
                <c:pt idx="0">
                  <c:v>EJERCIDO+COMP</c:v>
                </c:pt>
              </c:strCache>
            </c:strRef>
          </c:tx>
          <c:spPr>
            <a:solidFill>
              <a:schemeClr val="accent4">
                <a:lumMod val="50000"/>
              </a:schemeClr>
            </a:solidFill>
          </c:spPr>
          <c:invertIfNegative val="0"/>
          <c:cat>
            <c:numRef>
              <c:f>RPP_2016!$B$44:$B$47</c:f>
              <c:numCache>
                <c:formatCode>General</c:formatCode>
                <c:ptCount val="3"/>
                <c:pt idx="0">
                  <c:v>2000</c:v>
                </c:pt>
                <c:pt idx="1">
                  <c:v>3000</c:v>
                </c:pt>
                <c:pt idx="2">
                  <c:v>4000</c:v>
                </c:pt>
              </c:numCache>
            </c:numRef>
          </c:cat>
          <c:val>
            <c:numRef>
              <c:f>RPP_2016!$I$44:$I$47</c:f>
              <c:numCache>
                <c:formatCode>"$"#,##0.00_);\("$"#,##0.00\)</c:formatCode>
                <c:ptCount val="3"/>
                <c:pt idx="0">
                  <c:v>10000</c:v>
                </c:pt>
                <c:pt idx="1">
                  <c:v>0</c:v>
                </c:pt>
                <c:pt idx="2">
                  <c:v>12899635</c:v>
                </c:pt>
              </c:numCache>
            </c:numRef>
          </c:val>
        </c:ser>
        <c:dLbls>
          <c:showLegendKey val="0"/>
          <c:showVal val="0"/>
          <c:showCatName val="0"/>
          <c:showSerName val="0"/>
          <c:showPercent val="0"/>
          <c:showBubbleSize val="0"/>
        </c:dLbls>
        <c:gapWidth val="150"/>
        <c:axId val="-848385872"/>
        <c:axId val="-848391856"/>
      </c:barChart>
      <c:lineChart>
        <c:grouping val="standard"/>
        <c:varyColors val="0"/>
        <c:ser>
          <c:idx val="1"/>
          <c:order val="2"/>
          <c:tx>
            <c:strRef>
              <c:f>RPP_2016!$G$43</c:f>
              <c:strCache>
                <c:ptCount val="1"/>
                <c:pt idx="0">
                  <c:v>%</c:v>
                </c:pt>
              </c:strCache>
            </c:strRef>
          </c:tx>
          <c:spPr>
            <a:ln>
              <a:noFill/>
            </a:ln>
          </c:spPr>
          <c:marker>
            <c:symbol val="none"/>
          </c:marker>
          <c:dLbls>
            <c:dLbl>
              <c:idx val="0"/>
              <c:layout>
                <c:manualLayout>
                  <c:x val="0"/>
                  <c:y val="-0.70979625959726977"/>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6011203297574381E-3"/>
                  <c:y val="-0.70979625959726977"/>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369127516778655E-3"/>
                  <c:y val="-0.70979664771858419"/>
                </c:manualLayout>
              </c:layout>
              <c:spPr>
                <a:noFill/>
                <a:ln w="25400">
                  <a:noFill/>
                </a:ln>
              </c:spPr>
              <c:txPr>
                <a:bodyPr wrap="square" lIns="38100" tIns="19050" rIns="38100" bIns="19050" anchor="ctr">
                  <a:spAutoFit/>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116345188395075E-2"/>
                  <c:y val="-0.70422565166263928"/>
                </c:manualLayout>
              </c:layout>
              <c:numFmt formatCode="0.0%" sourceLinked="0"/>
              <c:spPr/>
              <c:txPr>
                <a:bodyPr/>
                <a:lstStyle/>
                <a:p>
                  <a:pPr>
                    <a:defRPr/>
                  </a:pPr>
                  <a:endParaRPr lang="es-MX"/>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RPP_2016!$B$44:$B$46</c:f>
              <c:numCache>
                <c:formatCode>General</c:formatCode>
                <c:ptCount val="2"/>
                <c:pt idx="0">
                  <c:v>2000</c:v>
                </c:pt>
                <c:pt idx="1">
                  <c:v>3000</c:v>
                </c:pt>
              </c:numCache>
            </c:numRef>
          </c:cat>
          <c:val>
            <c:numRef>
              <c:f>RPP_2016!$G$44:$G$47</c:f>
              <c:numCache>
                <c:formatCode>0.0%</c:formatCode>
                <c:ptCount val="3"/>
                <c:pt idx="0">
                  <c:v>0</c:v>
                </c:pt>
                <c:pt idx="1">
                  <c:v>0</c:v>
                </c:pt>
                <c:pt idx="2" formatCode="General">
                  <c:v>0.96103603808313631</c:v>
                </c:pt>
              </c:numCache>
            </c:numRef>
          </c:val>
          <c:smooth val="0"/>
        </c:ser>
        <c:dLbls>
          <c:showLegendKey val="0"/>
          <c:showVal val="0"/>
          <c:showCatName val="0"/>
          <c:showSerName val="0"/>
          <c:showPercent val="0"/>
          <c:showBubbleSize val="0"/>
        </c:dLbls>
        <c:marker val="1"/>
        <c:smooth val="0"/>
        <c:axId val="-848380976"/>
        <c:axId val="-848378800"/>
      </c:lineChart>
      <c:catAx>
        <c:axId val="-848385872"/>
        <c:scaling>
          <c:orientation val="minMax"/>
        </c:scaling>
        <c:delete val="0"/>
        <c:axPos val="b"/>
        <c:numFmt formatCode="General" sourceLinked="1"/>
        <c:majorTickMark val="out"/>
        <c:minorTickMark val="none"/>
        <c:tickLblPos val="nextTo"/>
        <c:crossAx val="-848391856"/>
        <c:crosses val="autoZero"/>
        <c:auto val="1"/>
        <c:lblAlgn val="ctr"/>
        <c:lblOffset val="100"/>
        <c:noMultiLvlLbl val="0"/>
      </c:catAx>
      <c:valAx>
        <c:axId val="-848391856"/>
        <c:scaling>
          <c:orientation val="minMax"/>
        </c:scaling>
        <c:delete val="0"/>
        <c:axPos val="l"/>
        <c:numFmt formatCode="&quot;$&quot;#,##0.00_);\(&quot;$&quot;#,##0.00\)" sourceLinked="1"/>
        <c:majorTickMark val="out"/>
        <c:minorTickMark val="none"/>
        <c:tickLblPos val="nextTo"/>
        <c:crossAx val="-848385872"/>
        <c:crosses val="autoZero"/>
        <c:crossBetween val="between"/>
      </c:valAx>
      <c:catAx>
        <c:axId val="-848380976"/>
        <c:scaling>
          <c:orientation val="minMax"/>
        </c:scaling>
        <c:delete val="1"/>
        <c:axPos val="b"/>
        <c:numFmt formatCode="General" sourceLinked="1"/>
        <c:majorTickMark val="out"/>
        <c:minorTickMark val="none"/>
        <c:tickLblPos val="nextTo"/>
        <c:crossAx val="-848378800"/>
        <c:crosses val="autoZero"/>
        <c:auto val="1"/>
        <c:lblAlgn val="ctr"/>
        <c:lblOffset val="100"/>
        <c:noMultiLvlLbl val="0"/>
      </c:catAx>
      <c:valAx>
        <c:axId val="-848378800"/>
        <c:scaling>
          <c:orientation val="minMax"/>
        </c:scaling>
        <c:delete val="0"/>
        <c:axPos val="r"/>
        <c:numFmt formatCode="0.0%" sourceLinked="1"/>
        <c:majorTickMark val="out"/>
        <c:minorTickMark val="none"/>
        <c:tickLblPos val="nextTo"/>
        <c:crossAx val="-848380976"/>
        <c:crosses val="max"/>
        <c:crossBetween val="between"/>
      </c:valAx>
      <c:spPr>
        <a:noFill/>
        <a:ln w="25400">
          <a:noFill/>
        </a:ln>
      </c:spPr>
    </c:plotArea>
    <c:legend>
      <c:legendPos val="b"/>
      <c:legendEntry>
        <c:idx val="2"/>
        <c:txPr>
          <a:bodyPr/>
          <a:lstStyle/>
          <a:p>
            <a:pPr>
              <a:defRPr>
                <a:solidFill>
                  <a:schemeClr val="bg1"/>
                </a:solidFill>
              </a:defRPr>
            </a:pPr>
            <a:endParaRPr lang="es-MX"/>
          </a:p>
        </c:txPr>
      </c:legendEntry>
      <c:layout>
        <c:manualLayout>
          <c:xMode val="edge"/>
          <c:yMode val="edge"/>
          <c:x val="0.15696778171184977"/>
          <c:y val="0.89349737532808404"/>
          <c:w val="0.77286025823953219"/>
          <c:h val="7.996873552570638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RPP_2016!$C$71</c:f>
              <c:strCache>
                <c:ptCount val="1"/>
                <c:pt idx="0">
                  <c:v>PRESUPUESTO ORIGINAL ANUAL</c:v>
                </c:pt>
              </c:strCache>
            </c:strRef>
          </c:tx>
          <c:spPr>
            <a:solidFill>
              <a:schemeClr val="accent2"/>
            </a:solidFill>
          </c:spPr>
          <c:invertIfNegative val="0"/>
          <c:cat>
            <c:numRef>
              <c:f>RPP_2016!$B$72:$B$76</c:f>
              <c:numCache>
                <c:formatCode>General</c:formatCode>
                <c:ptCount val="4"/>
                <c:pt idx="0">
                  <c:v>1000</c:v>
                </c:pt>
                <c:pt idx="1">
                  <c:v>2000</c:v>
                </c:pt>
                <c:pt idx="2">
                  <c:v>3000</c:v>
                </c:pt>
                <c:pt idx="3">
                  <c:v>4000</c:v>
                </c:pt>
              </c:numCache>
            </c:numRef>
          </c:cat>
          <c:val>
            <c:numRef>
              <c:f>RPP_2016!$C$72:$C$76</c:f>
              <c:numCache>
                <c:formatCode>"$"#,##0.00_);\("$"#,##0.00\)</c:formatCode>
                <c:ptCount val="4"/>
                <c:pt idx="0">
                  <c:v>24490834</c:v>
                </c:pt>
                <c:pt idx="1">
                  <c:v>2324450</c:v>
                </c:pt>
                <c:pt idx="2">
                  <c:v>4939979</c:v>
                </c:pt>
                <c:pt idx="3">
                  <c:v>0</c:v>
                </c:pt>
              </c:numCache>
            </c:numRef>
          </c:val>
        </c:ser>
        <c:ser>
          <c:idx val="2"/>
          <c:order val="1"/>
          <c:tx>
            <c:strRef>
              <c:f>RPP_2016!$I$71</c:f>
              <c:strCache>
                <c:ptCount val="1"/>
                <c:pt idx="0">
                  <c:v>EJERCIDO+COMP</c:v>
                </c:pt>
              </c:strCache>
            </c:strRef>
          </c:tx>
          <c:spPr>
            <a:solidFill>
              <a:schemeClr val="accent2">
                <a:lumMod val="50000"/>
              </a:schemeClr>
            </a:solidFill>
          </c:spPr>
          <c:invertIfNegative val="0"/>
          <c:cat>
            <c:numRef>
              <c:f>RPP_2016!$B$72:$B$76</c:f>
              <c:numCache>
                <c:formatCode>General</c:formatCode>
                <c:ptCount val="4"/>
                <c:pt idx="0">
                  <c:v>1000</c:v>
                </c:pt>
                <c:pt idx="1">
                  <c:v>2000</c:v>
                </c:pt>
                <c:pt idx="2">
                  <c:v>3000</c:v>
                </c:pt>
                <c:pt idx="3">
                  <c:v>4000</c:v>
                </c:pt>
              </c:numCache>
            </c:numRef>
          </c:cat>
          <c:val>
            <c:numRef>
              <c:f>RPP_2016!$I$72:$I$76</c:f>
              <c:numCache>
                <c:formatCode>"$"#,##0.00_);\("$"#,##0.00\)</c:formatCode>
                <c:ptCount val="4"/>
                <c:pt idx="0">
                  <c:v>23692978.149999999</c:v>
                </c:pt>
                <c:pt idx="1">
                  <c:v>2292352.3199999998</c:v>
                </c:pt>
                <c:pt idx="2">
                  <c:v>4972076.68</c:v>
                </c:pt>
                <c:pt idx="3">
                  <c:v>0</c:v>
                </c:pt>
              </c:numCache>
            </c:numRef>
          </c:val>
        </c:ser>
        <c:dLbls>
          <c:showLegendKey val="0"/>
          <c:showVal val="0"/>
          <c:showCatName val="0"/>
          <c:showSerName val="0"/>
          <c:showPercent val="0"/>
          <c:showBubbleSize val="0"/>
        </c:dLbls>
        <c:gapWidth val="150"/>
        <c:axId val="-848387504"/>
        <c:axId val="-848384240"/>
      </c:barChart>
      <c:lineChart>
        <c:grouping val="standard"/>
        <c:varyColors val="0"/>
        <c:ser>
          <c:idx val="1"/>
          <c:order val="2"/>
          <c:tx>
            <c:strRef>
              <c:f>RPP_2016!$G$71</c:f>
              <c:strCache>
                <c:ptCount val="1"/>
                <c:pt idx="0">
                  <c:v>%</c:v>
                </c:pt>
              </c:strCache>
            </c:strRef>
          </c:tx>
          <c:spPr>
            <a:ln>
              <a:noFill/>
            </a:ln>
          </c:spPr>
          <c:marker>
            <c:symbol val="none"/>
          </c:marker>
          <c:dLbls>
            <c:dLbl>
              <c:idx val="0"/>
              <c:layout>
                <c:manualLayout>
                  <c:x val="-1.9626909052475824E-2"/>
                  <c:y val="-0.80267167248091886"/>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1431133188888236E-2"/>
                  <c:y val="-0.79934223978206775"/>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3213655340062356E-2"/>
                  <c:y val="-0.7960130692226308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8597156899011784E-2"/>
                  <c:y val="-0.7960130692226308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641424016628793E-2"/>
                  <c:y val="-0.8026714103415048"/>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w="25400">
                <a:noFill/>
              </a:ln>
            </c:spPr>
            <c:txPr>
              <a:bodyPr rot="0" anchor="t" anchorCtr="1"/>
              <a:lstStyle/>
              <a:p>
                <a:pPr>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RPP_2016!$G$72:$G$76</c:f>
              <c:numCache>
                <c:formatCode>0.0%</c:formatCode>
                <c:ptCount val="4"/>
                <c:pt idx="0">
                  <c:v>0.96742226704080381</c:v>
                </c:pt>
                <c:pt idx="1">
                  <c:v>0.98619127965755338</c:v>
                </c:pt>
                <c:pt idx="2">
                  <c:v>1.006497533693969</c:v>
                </c:pt>
                <c:pt idx="3">
                  <c:v>0</c:v>
                </c:pt>
              </c:numCache>
            </c:numRef>
          </c:val>
          <c:smooth val="0"/>
        </c:ser>
        <c:dLbls>
          <c:showLegendKey val="0"/>
          <c:showVal val="0"/>
          <c:showCatName val="0"/>
          <c:showSerName val="0"/>
          <c:showPercent val="0"/>
          <c:showBubbleSize val="0"/>
        </c:dLbls>
        <c:marker val="1"/>
        <c:smooth val="0"/>
        <c:axId val="-848382064"/>
        <c:axId val="-848379888"/>
      </c:lineChart>
      <c:catAx>
        <c:axId val="-848387504"/>
        <c:scaling>
          <c:orientation val="minMax"/>
        </c:scaling>
        <c:delete val="0"/>
        <c:axPos val="b"/>
        <c:numFmt formatCode="General" sourceLinked="1"/>
        <c:majorTickMark val="out"/>
        <c:minorTickMark val="none"/>
        <c:tickLblPos val="nextTo"/>
        <c:crossAx val="-848384240"/>
        <c:crosses val="autoZero"/>
        <c:auto val="1"/>
        <c:lblAlgn val="ctr"/>
        <c:lblOffset val="100"/>
        <c:noMultiLvlLbl val="0"/>
      </c:catAx>
      <c:valAx>
        <c:axId val="-848384240"/>
        <c:scaling>
          <c:orientation val="minMax"/>
        </c:scaling>
        <c:delete val="0"/>
        <c:axPos val="l"/>
        <c:numFmt formatCode="&quot;$&quot;#,##0.00_);\(&quot;$&quot;#,##0.00\)" sourceLinked="1"/>
        <c:majorTickMark val="out"/>
        <c:minorTickMark val="none"/>
        <c:tickLblPos val="nextTo"/>
        <c:crossAx val="-848387504"/>
        <c:crosses val="autoZero"/>
        <c:crossBetween val="between"/>
      </c:valAx>
      <c:catAx>
        <c:axId val="-848382064"/>
        <c:scaling>
          <c:orientation val="minMax"/>
        </c:scaling>
        <c:delete val="1"/>
        <c:axPos val="b"/>
        <c:majorTickMark val="out"/>
        <c:minorTickMark val="none"/>
        <c:tickLblPos val="nextTo"/>
        <c:crossAx val="-848379888"/>
        <c:crosses val="autoZero"/>
        <c:auto val="1"/>
        <c:lblAlgn val="ctr"/>
        <c:lblOffset val="100"/>
        <c:noMultiLvlLbl val="0"/>
      </c:catAx>
      <c:valAx>
        <c:axId val="-848379888"/>
        <c:scaling>
          <c:orientation val="minMax"/>
        </c:scaling>
        <c:delete val="0"/>
        <c:axPos val="r"/>
        <c:numFmt formatCode="0.0%" sourceLinked="1"/>
        <c:majorTickMark val="out"/>
        <c:minorTickMark val="none"/>
        <c:tickLblPos val="nextTo"/>
        <c:txPr>
          <a:bodyPr/>
          <a:lstStyle/>
          <a:p>
            <a:pPr>
              <a:defRPr>
                <a:solidFill>
                  <a:schemeClr val="bg1"/>
                </a:solidFill>
              </a:defRPr>
            </a:pPr>
            <a:endParaRPr lang="es-MX"/>
          </a:p>
        </c:txPr>
        <c:crossAx val="-848382064"/>
        <c:crosses val="max"/>
        <c:crossBetween val="between"/>
      </c:valAx>
      <c:spPr>
        <a:noFill/>
        <a:ln w="25400">
          <a:noFill/>
        </a:ln>
      </c:spPr>
    </c:plotArea>
    <c:legend>
      <c:legendPos val="b"/>
      <c:legendEntry>
        <c:idx val="2"/>
        <c:txPr>
          <a:bodyPr/>
          <a:lstStyle/>
          <a:p>
            <a:pPr>
              <a:defRPr>
                <a:solidFill>
                  <a:schemeClr val="bg1"/>
                </a:solidFill>
              </a:defRPr>
            </a:pPr>
            <a:endParaRPr lang="es-MX"/>
          </a:p>
        </c:txPr>
      </c:legendEntry>
      <c:layout>
        <c:manualLayout>
          <c:xMode val="edge"/>
          <c:yMode val="edge"/>
          <c:x val="0.15696778171184977"/>
          <c:y val="0.89349748987112276"/>
          <c:w val="0.66454931388609984"/>
          <c:h val="6.0201203029172423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MX"/>
              <a:t>UCN'S</a:t>
            </a:r>
          </a:p>
        </c:rich>
      </c:tx>
      <c:layout/>
      <c:overlay val="0"/>
    </c:title>
    <c:autoTitleDeleted val="0"/>
    <c:plotArea>
      <c:layout/>
      <c:barChart>
        <c:barDir val="col"/>
        <c:grouping val="clustered"/>
        <c:varyColors val="0"/>
        <c:ser>
          <c:idx val="0"/>
          <c:order val="0"/>
          <c:tx>
            <c:strRef>
              <c:f>RPP_2016!$E$11:$E$12</c:f>
              <c:strCache>
                <c:ptCount val="2"/>
                <c:pt idx="0">
                  <c:v>UCN'S</c:v>
                </c:pt>
                <c:pt idx="1">
                  <c:v>META</c:v>
                </c:pt>
              </c:strCache>
            </c:strRef>
          </c:tx>
          <c:spPr>
            <a:solidFill>
              <a:schemeClr val="accent6">
                <a:lumMod val="60000"/>
                <a:lumOff val="40000"/>
              </a:schemeClr>
            </a:solidFill>
          </c:spPr>
          <c:invertIfNegative val="0"/>
          <c:cat>
            <c:strRef>
              <c:f>RPP_2016!$B$13:$B$16</c:f>
              <c:strCache>
                <c:ptCount val="4"/>
                <c:pt idx="0">
                  <c:v>ALFABETIZACIÓN</c:v>
                </c:pt>
                <c:pt idx="1">
                  <c:v>INICIAL</c:v>
                </c:pt>
                <c:pt idx="2">
                  <c:v>INTERMEDIO</c:v>
                </c:pt>
                <c:pt idx="3">
                  <c:v>AVANZADO</c:v>
                </c:pt>
              </c:strCache>
            </c:strRef>
          </c:cat>
          <c:val>
            <c:numRef>
              <c:f>RPP_2016!$E$13:$E$16</c:f>
              <c:numCache>
                <c:formatCode>#,##0</c:formatCode>
                <c:ptCount val="4"/>
                <c:pt idx="0">
                  <c:v>2296</c:v>
                </c:pt>
                <c:pt idx="1">
                  <c:v>1378</c:v>
                </c:pt>
                <c:pt idx="2">
                  <c:v>2901</c:v>
                </c:pt>
                <c:pt idx="3">
                  <c:v>5684</c:v>
                </c:pt>
              </c:numCache>
            </c:numRef>
          </c:val>
        </c:ser>
        <c:ser>
          <c:idx val="1"/>
          <c:order val="1"/>
          <c:tx>
            <c:strRef>
              <c:f>RPP_2016!$F$11:$F$12</c:f>
              <c:strCache>
                <c:ptCount val="2"/>
                <c:pt idx="0">
                  <c:v>UCN'S</c:v>
                </c:pt>
                <c:pt idx="1">
                  <c:v>LOGRO</c:v>
                </c:pt>
              </c:strCache>
            </c:strRef>
          </c:tx>
          <c:spPr>
            <a:solidFill>
              <a:schemeClr val="accent4">
                <a:lumMod val="50000"/>
              </a:schemeClr>
            </a:solidFill>
          </c:spPr>
          <c:invertIfNegative val="0"/>
          <c:cat>
            <c:strRef>
              <c:f>RPP_2016!$B$13:$B$16</c:f>
              <c:strCache>
                <c:ptCount val="4"/>
                <c:pt idx="0">
                  <c:v>ALFABETIZACIÓN</c:v>
                </c:pt>
                <c:pt idx="1">
                  <c:v>INICIAL</c:v>
                </c:pt>
                <c:pt idx="2">
                  <c:v>INTERMEDIO</c:v>
                </c:pt>
                <c:pt idx="3">
                  <c:v>AVANZADO</c:v>
                </c:pt>
              </c:strCache>
            </c:strRef>
          </c:cat>
          <c:val>
            <c:numRef>
              <c:f>RPP_2016!$F$13:$F$16</c:f>
              <c:numCache>
                <c:formatCode>#,##0</c:formatCode>
                <c:ptCount val="4"/>
                <c:pt idx="0">
                  <c:v>1393</c:v>
                </c:pt>
                <c:pt idx="1">
                  <c:v>829</c:v>
                </c:pt>
                <c:pt idx="2">
                  <c:v>3417</c:v>
                </c:pt>
                <c:pt idx="3">
                  <c:v>7070</c:v>
                </c:pt>
              </c:numCache>
            </c:numRef>
          </c:val>
        </c:ser>
        <c:dLbls>
          <c:showLegendKey val="0"/>
          <c:showVal val="0"/>
          <c:showCatName val="0"/>
          <c:showSerName val="0"/>
          <c:showPercent val="0"/>
          <c:showBubbleSize val="0"/>
        </c:dLbls>
        <c:gapWidth val="150"/>
        <c:axId val="-848390224"/>
        <c:axId val="-848386960"/>
      </c:barChart>
      <c:catAx>
        <c:axId val="-848390224"/>
        <c:scaling>
          <c:orientation val="minMax"/>
        </c:scaling>
        <c:delete val="0"/>
        <c:axPos val="b"/>
        <c:numFmt formatCode="General" sourceLinked="0"/>
        <c:majorTickMark val="none"/>
        <c:minorTickMark val="none"/>
        <c:tickLblPos val="nextTo"/>
        <c:crossAx val="-848386960"/>
        <c:crosses val="autoZero"/>
        <c:auto val="1"/>
        <c:lblAlgn val="ctr"/>
        <c:lblOffset val="100"/>
        <c:noMultiLvlLbl val="0"/>
      </c:catAx>
      <c:valAx>
        <c:axId val="-848386960"/>
        <c:scaling>
          <c:orientation val="minMax"/>
        </c:scaling>
        <c:delete val="0"/>
        <c:axPos val="l"/>
        <c:majorGridlines/>
        <c:numFmt formatCode="#,##0" sourceLinked="1"/>
        <c:majorTickMark val="none"/>
        <c:minorTickMark val="none"/>
        <c:tickLblPos val="nextTo"/>
        <c:crossAx val="-8483902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390525</xdr:colOff>
      <xdr:row>18</xdr:row>
      <xdr:rowOff>66675</xdr:rowOff>
    </xdr:from>
    <xdr:to>
      <xdr:col>7</xdr:col>
      <xdr:colOff>933450</xdr:colOff>
      <xdr:row>36</xdr:row>
      <xdr:rowOff>28575</xdr:rowOff>
    </xdr:to>
    <xdr:graphicFrame macro="">
      <xdr:nvGraphicFramePr>
        <xdr:cNvPr id="110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49</xdr:row>
      <xdr:rowOff>114300</xdr:rowOff>
    </xdr:from>
    <xdr:to>
      <xdr:col>7</xdr:col>
      <xdr:colOff>981075</xdr:colOff>
      <xdr:row>62</xdr:row>
      <xdr:rowOff>228600</xdr:rowOff>
    </xdr:to>
    <xdr:graphicFrame macro="">
      <xdr:nvGraphicFramePr>
        <xdr:cNvPr id="110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78</xdr:row>
      <xdr:rowOff>47625</xdr:rowOff>
    </xdr:from>
    <xdr:to>
      <xdr:col>7</xdr:col>
      <xdr:colOff>1133475</xdr:colOff>
      <xdr:row>91</xdr:row>
      <xdr:rowOff>152400</xdr:rowOff>
    </xdr:to>
    <xdr:graphicFrame macro="">
      <xdr:nvGraphicFramePr>
        <xdr:cNvPr id="1103"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18</xdr:row>
      <xdr:rowOff>0</xdr:rowOff>
    </xdr:from>
    <xdr:to>
      <xdr:col>15</xdr:col>
      <xdr:colOff>447675</xdr:colOff>
      <xdr:row>35</xdr:row>
      <xdr:rowOff>152400</xdr:rowOff>
    </xdr:to>
    <xdr:graphicFrame macro="">
      <xdr:nvGraphicFramePr>
        <xdr:cNvPr id="110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Users\Administrador\Dropbox\ANTEPROYECTO_2016\RPP'S\RPPMXPARTIDA\AGOSTOXPARTIDA\Users\Llopez\Documents\Marco\Matriz\RRP%20ene-jun%20recibidos_2013\RPP%20ENE-JUN%202013%20M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Users\Administrador\Dropbox\ANTEPROYECTO_2016\RPP'S\RPPMXPARTIDA\AGOSTOXPARTIDA\Users\Llopez\Documents\Marco\ANTEPROYECTO_2014\SEGUIMIENTO_SPPP\META_LOGRO_PPTO_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Users\Administrador\Dropbox\ANTEPROYECTO_2016\RPP'S\RPPMXPARTIDA\AGOSTOXPARTIDA\RPPM_JUN_2015_A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dor/Documents/Dropbox/ANTEPROYECTO_2017/FIGUAS%20Y%20UNIDADES%202016/FIGURAS_APP_2016_FEB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Users\Administrador\Dropbox\ANTEPROYECTO_2016\ANTEPROYECTOS_CALCULO\PACTADOS\RMP_AG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Users\Administrador\Dropbox\ANTEPROYECTO_2016\RPP'S\RPPMXPARTIDA\AGOSTOXPARTIDA\TODOS\RPPM_JUL_2015_AG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IDOR\Users\Administrador\Dropbox\ANTEPROYECTO_2016\MINISTRACIONES\PI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Users\Administrador\Dropbox\ANTEPROYECTO_2016\RPP'S\RPPMXPARTIDA\AGOSTOXPARTIDA\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NEXO 1"/>
      <sheetName val="PROGRAMATICO (cuantitativo)"/>
      <sheetName val="ANEXO 2"/>
      <sheetName val="INVENTARIO DE FIGURAS"/>
      <sheetName val="ANEXO 3"/>
      <sheetName val="CAP 4000"/>
      <sheetName val="CAP 4000 (2)"/>
      <sheetName val="catalogo"/>
      <sheetName val="CATALOGO EDO_CZ"/>
    </sheetNames>
    <sheetDataSet>
      <sheetData sheetId="0"/>
      <sheetData sheetId="1"/>
      <sheetData sheetId="2"/>
      <sheetData sheetId="3"/>
      <sheetData sheetId="4"/>
      <sheetData sheetId="5"/>
      <sheetData sheetId="6"/>
      <sheetData sheetId="7"/>
      <sheetData sheetId="8">
        <row r="1">
          <cell r="A1" t="str">
            <v>seleccionar nombre del EDO</v>
          </cell>
        </row>
        <row r="2">
          <cell r="A2" t="str">
            <v>AGUASCALIENTES</v>
          </cell>
        </row>
        <row r="3">
          <cell r="A3" t="str">
            <v>BAJA CALIFORNIA</v>
          </cell>
        </row>
        <row r="4">
          <cell r="A4" t="str">
            <v>BAJA CALIFORNIA SUR</v>
          </cell>
        </row>
        <row r="5">
          <cell r="A5" t="str">
            <v>CAMPECHE</v>
          </cell>
        </row>
        <row r="6">
          <cell r="A6" t="str">
            <v>CHIAPAS</v>
          </cell>
        </row>
        <row r="7">
          <cell r="A7" t="str">
            <v>CHIHUAHUA</v>
          </cell>
        </row>
        <row r="8">
          <cell r="A8" t="str">
            <v>COAHUILA</v>
          </cell>
        </row>
        <row r="9">
          <cell r="A9" t="str">
            <v>COLIMA</v>
          </cell>
        </row>
        <row r="10">
          <cell r="A10" t="str">
            <v>DISTRITO FEDERAL</v>
          </cell>
        </row>
        <row r="11">
          <cell r="A11" t="str">
            <v>DURANGO</v>
          </cell>
        </row>
        <row r="12">
          <cell r="A12" t="str">
            <v>GUANAJUATO</v>
          </cell>
        </row>
        <row r="13">
          <cell r="A13" t="str">
            <v>GUERRERO</v>
          </cell>
        </row>
        <row r="14">
          <cell r="A14" t="str">
            <v>HIDALGO</v>
          </cell>
        </row>
        <row r="15">
          <cell r="A15" t="str">
            <v>JALISCO</v>
          </cell>
        </row>
        <row r="16">
          <cell r="A16" t="str">
            <v>MEXICO</v>
          </cell>
        </row>
        <row r="17">
          <cell r="A17" t="str">
            <v>MICHOACAN</v>
          </cell>
        </row>
        <row r="18">
          <cell r="A18" t="str">
            <v>MORELOS</v>
          </cell>
        </row>
        <row r="19">
          <cell r="A19" t="str">
            <v>NAYARIT</v>
          </cell>
        </row>
        <row r="20">
          <cell r="A20" t="str">
            <v>NUEVO LEON</v>
          </cell>
        </row>
        <row r="21">
          <cell r="A21" t="str">
            <v>OAXACA</v>
          </cell>
        </row>
        <row r="22">
          <cell r="A22" t="str">
            <v>PUEBLA</v>
          </cell>
        </row>
        <row r="23">
          <cell r="A23" t="str">
            <v>QUERETARO</v>
          </cell>
        </row>
        <row r="24">
          <cell r="A24" t="str">
            <v>QUINTANA ROO</v>
          </cell>
        </row>
        <row r="25">
          <cell r="A25" t="str">
            <v>SAN LUIS POTOSI</v>
          </cell>
        </row>
        <row r="26">
          <cell r="A26" t="str">
            <v>SINALOA</v>
          </cell>
        </row>
        <row r="27">
          <cell r="A27" t="str">
            <v>SONORA</v>
          </cell>
        </row>
        <row r="28">
          <cell r="A28" t="str">
            <v>TABASCO</v>
          </cell>
        </row>
        <row r="29">
          <cell r="A29" t="str">
            <v>TAMAULIPAS</v>
          </cell>
        </row>
        <row r="30">
          <cell r="A30" t="str">
            <v>TLAXCALA</v>
          </cell>
        </row>
        <row r="31">
          <cell r="A31" t="str">
            <v>VERACRUZ</v>
          </cell>
        </row>
        <row r="32">
          <cell r="A32" t="str">
            <v>YUCATAN</v>
          </cell>
        </row>
        <row r="33">
          <cell r="A33" t="str">
            <v>ZACATECAS</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S"/>
      <sheetName val="METAS"/>
    </sheetNames>
    <sheetDataSet>
      <sheetData sheetId="0">
        <row r="6">
          <cell r="D6" t="str">
            <v>ENERO</v>
          </cell>
        </row>
        <row r="7">
          <cell r="D7" t="str">
            <v>ENERO - FEBRERO</v>
          </cell>
        </row>
        <row r="8">
          <cell r="D8" t="str">
            <v>ENERO - MARZO</v>
          </cell>
        </row>
        <row r="9">
          <cell r="D9" t="str">
            <v>ENERO - ABRIL</v>
          </cell>
        </row>
        <row r="10">
          <cell r="D10" t="str">
            <v>ENERO - MAYO</v>
          </cell>
        </row>
        <row r="11">
          <cell r="D11" t="str">
            <v>ENERO - JUNIO</v>
          </cell>
        </row>
        <row r="12">
          <cell r="D12" t="str">
            <v>ENERO - JULIO</v>
          </cell>
        </row>
        <row r="13">
          <cell r="D13" t="str">
            <v>ENERO - AGOSTO</v>
          </cell>
        </row>
        <row r="14">
          <cell r="D14" t="str">
            <v>ENERO - SEPTIEMBRE</v>
          </cell>
        </row>
        <row r="15">
          <cell r="D15" t="str">
            <v>ENERO - OCTUBRE</v>
          </cell>
        </row>
        <row r="16">
          <cell r="D16" t="str">
            <v>ENERO - NOVIEMBRE</v>
          </cell>
        </row>
        <row r="17">
          <cell r="D17" t="str">
            <v>ENERO - DICIEMBRE</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OS"/>
      <sheetName val="RPP_2015"/>
      <sheetName val="RPP_FIGURAS"/>
    </sheetNames>
    <sheetDataSet>
      <sheetData sheetId="0" refreshError="1"/>
      <sheetData sheetId="1">
        <row r="4">
          <cell r="B4" t="str">
            <v>ESTADO:</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7">
          <cell r="C7" t="str">
            <v>AGUASCALIENTES</v>
          </cell>
          <cell r="D7">
            <v>32</v>
          </cell>
          <cell r="E7">
            <v>5.3234000000000004</v>
          </cell>
          <cell r="F7">
            <v>10</v>
          </cell>
          <cell r="G7">
            <v>0</v>
          </cell>
          <cell r="H7">
            <v>5</v>
          </cell>
          <cell r="I7">
            <v>5</v>
          </cell>
          <cell r="J7">
            <v>5</v>
          </cell>
          <cell r="K7">
            <v>5</v>
          </cell>
          <cell r="L7">
            <v>5</v>
          </cell>
          <cell r="M7">
            <v>1</v>
          </cell>
          <cell r="N7">
            <v>8.5</v>
          </cell>
          <cell r="O7">
            <v>8.5</v>
          </cell>
        </row>
        <row r="8">
          <cell r="C8" t="str">
            <v>BAJA CALIFORNIA</v>
          </cell>
          <cell r="D8">
            <v>66</v>
          </cell>
          <cell r="E8">
            <v>2.8912</v>
          </cell>
          <cell r="F8">
            <v>24</v>
          </cell>
          <cell r="G8">
            <v>0</v>
          </cell>
          <cell r="H8">
            <v>12</v>
          </cell>
          <cell r="I8">
            <v>12</v>
          </cell>
          <cell r="J8">
            <v>12</v>
          </cell>
          <cell r="K8">
            <v>12</v>
          </cell>
          <cell r="L8">
            <v>12</v>
          </cell>
          <cell r="M8">
            <v>12</v>
          </cell>
          <cell r="N8">
            <v>12</v>
          </cell>
          <cell r="O8">
            <v>12</v>
          </cell>
        </row>
        <row r="9">
          <cell r="C9" t="str">
            <v>BAJA CALIFORNIA SUR</v>
          </cell>
          <cell r="D9">
            <v>9</v>
          </cell>
          <cell r="E9">
            <v>1.6140000000000001</v>
          </cell>
          <cell r="F9">
            <v>14</v>
          </cell>
          <cell r="G9">
            <v>0</v>
          </cell>
          <cell r="H9">
            <v>7</v>
          </cell>
          <cell r="I9">
            <v>7</v>
          </cell>
          <cell r="J9">
            <v>7</v>
          </cell>
          <cell r="K9">
            <v>7</v>
          </cell>
          <cell r="L9">
            <v>7</v>
          </cell>
          <cell r="M9">
            <v>0</v>
          </cell>
          <cell r="N9">
            <v>8</v>
          </cell>
          <cell r="O9">
            <v>8</v>
          </cell>
        </row>
        <row r="10">
          <cell r="C10" t="str">
            <v>CAMPECHE</v>
          </cell>
          <cell r="D10">
            <v>26</v>
          </cell>
          <cell r="E10">
            <v>1.4774</v>
          </cell>
          <cell r="F10">
            <v>22</v>
          </cell>
          <cell r="G10">
            <v>5</v>
          </cell>
          <cell r="H10">
            <v>11</v>
          </cell>
          <cell r="I10">
            <v>11</v>
          </cell>
          <cell r="J10">
            <v>11</v>
          </cell>
          <cell r="K10">
            <v>11</v>
          </cell>
          <cell r="L10">
            <v>11</v>
          </cell>
          <cell r="M10">
            <v>11</v>
          </cell>
          <cell r="N10">
            <v>5</v>
          </cell>
          <cell r="O10">
            <v>5</v>
          </cell>
        </row>
        <row r="11">
          <cell r="C11" t="str">
            <v>COAHUILA</v>
          </cell>
          <cell r="D11">
            <v>0</v>
          </cell>
          <cell r="E11">
            <v>1.6096000000000001</v>
          </cell>
          <cell r="F11">
            <v>42</v>
          </cell>
          <cell r="G11">
            <v>0</v>
          </cell>
          <cell r="H11">
            <v>37</v>
          </cell>
          <cell r="I11">
            <v>37</v>
          </cell>
          <cell r="J11">
            <v>37</v>
          </cell>
          <cell r="K11">
            <v>21</v>
          </cell>
          <cell r="L11">
            <v>37</v>
          </cell>
          <cell r="M11">
            <v>19</v>
          </cell>
          <cell r="N11">
            <v>11.25</v>
          </cell>
          <cell r="O11">
            <v>11.25</v>
          </cell>
        </row>
        <row r="12">
          <cell r="C12" t="str">
            <v>COLIMA</v>
          </cell>
          <cell r="D12">
            <v>15</v>
          </cell>
          <cell r="E12">
            <v>0.84752000000000005</v>
          </cell>
          <cell r="F12">
            <v>8</v>
          </cell>
          <cell r="G12">
            <v>0</v>
          </cell>
          <cell r="H12">
            <v>4</v>
          </cell>
          <cell r="I12">
            <v>4</v>
          </cell>
          <cell r="J12">
            <v>4</v>
          </cell>
          <cell r="K12">
            <v>4</v>
          </cell>
          <cell r="L12">
            <v>4</v>
          </cell>
          <cell r="M12">
            <v>0</v>
          </cell>
          <cell r="N12">
            <v>9.25</v>
          </cell>
          <cell r="O12">
            <v>9.25</v>
          </cell>
        </row>
        <row r="13">
          <cell r="C13" t="str">
            <v>CHIAPAS</v>
          </cell>
          <cell r="D13">
            <v>139</v>
          </cell>
          <cell r="E13">
            <v>18.8476</v>
          </cell>
          <cell r="F13">
            <v>74</v>
          </cell>
          <cell r="G13">
            <v>20</v>
          </cell>
          <cell r="H13">
            <v>37</v>
          </cell>
          <cell r="I13">
            <v>37</v>
          </cell>
          <cell r="J13">
            <v>37</v>
          </cell>
          <cell r="K13">
            <v>37</v>
          </cell>
          <cell r="L13">
            <v>37</v>
          </cell>
          <cell r="M13">
            <v>18</v>
          </cell>
          <cell r="N13">
            <v>23.5</v>
          </cell>
          <cell r="O13">
            <v>23.5</v>
          </cell>
        </row>
        <row r="14">
          <cell r="C14" t="str">
            <v>CHIHUAHUA</v>
          </cell>
          <cell r="D14">
            <v>195</v>
          </cell>
          <cell r="E14">
            <v>7.6970000000000001</v>
          </cell>
          <cell r="F14">
            <v>42</v>
          </cell>
          <cell r="G14">
            <v>3</v>
          </cell>
          <cell r="H14">
            <v>21</v>
          </cell>
          <cell r="I14">
            <v>21</v>
          </cell>
          <cell r="J14">
            <v>21</v>
          </cell>
          <cell r="K14">
            <v>21</v>
          </cell>
          <cell r="L14">
            <v>21</v>
          </cell>
          <cell r="M14">
            <v>11</v>
          </cell>
          <cell r="N14">
            <v>21</v>
          </cell>
          <cell r="O14">
            <v>21</v>
          </cell>
        </row>
        <row r="15">
          <cell r="C15" t="str">
            <v>DISTRITO FEDERAL</v>
          </cell>
          <cell r="D15">
            <v>19</v>
          </cell>
          <cell r="E15">
            <v>1.9238</v>
          </cell>
          <cell r="F15">
            <v>42</v>
          </cell>
          <cell r="G15">
            <v>0</v>
          </cell>
          <cell r="H15">
            <v>21</v>
          </cell>
          <cell r="I15">
            <v>21</v>
          </cell>
          <cell r="J15">
            <v>21</v>
          </cell>
          <cell r="K15">
            <v>21</v>
          </cell>
          <cell r="L15">
            <v>21</v>
          </cell>
          <cell r="M15">
            <v>0</v>
          </cell>
          <cell r="N15">
            <v>8.75</v>
          </cell>
          <cell r="O15">
            <v>8.75</v>
          </cell>
        </row>
        <row r="16">
          <cell r="C16" t="str">
            <v>DURANGO</v>
          </cell>
          <cell r="D16">
            <v>67</v>
          </cell>
          <cell r="E16">
            <v>1.8332200000000001</v>
          </cell>
          <cell r="F16">
            <v>34</v>
          </cell>
          <cell r="G16">
            <v>0</v>
          </cell>
          <cell r="H16">
            <v>17</v>
          </cell>
          <cell r="I16">
            <v>17</v>
          </cell>
          <cell r="J16">
            <v>17</v>
          </cell>
          <cell r="K16">
            <v>17</v>
          </cell>
          <cell r="L16">
            <v>17</v>
          </cell>
          <cell r="M16">
            <v>18</v>
          </cell>
          <cell r="N16">
            <v>10</v>
          </cell>
          <cell r="O16">
            <v>10</v>
          </cell>
        </row>
        <row r="17">
          <cell r="C17" t="str">
            <v>GUANAJUATO</v>
          </cell>
          <cell r="D17">
            <v>101</v>
          </cell>
          <cell r="E17">
            <v>2.5846399999999998</v>
          </cell>
          <cell r="F17">
            <v>52</v>
          </cell>
          <cell r="G17">
            <v>0</v>
          </cell>
          <cell r="H17">
            <v>26</v>
          </cell>
          <cell r="I17">
            <v>26</v>
          </cell>
          <cell r="J17">
            <v>26</v>
          </cell>
          <cell r="K17">
            <v>26</v>
          </cell>
          <cell r="L17">
            <v>26</v>
          </cell>
          <cell r="M17">
            <v>21</v>
          </cell>
          <cell r="N17">
            <v>21</v>
          </cell>
          <cell r="O17">
            <v>21</v>
          </cell>
        </row>
        <row r="18">
          <cell r="C18" t="str">
            <v>GUERRERO</v>
          </cell>
          <cell r="D18">
            <v>150</v>
          </cell>
          <cell r="E18">
            <v>13.370079999999998</v>
          </cell>
          <cell r="F18">
            <v>36</v>
          </cell>
          <cell r="G18">
            <v>8</v>
          </cell>
          <cell r="H18">
            <v>18</v>
          </cell>
          <cell r="I18">
            <v>18</v>
          </cell>
          <cell r="J18">
            <v>18</v>
          </cell>
          <cell r="K18">
            <v>18</v>
          </cell>
          <cell r="L18">
            <v>18</v>
          </cell>
          <cell r="M18">
            <v>4</v>
          </cell>
          <cell r="N18">
            <v>17.75</v>
          </cell>
          <cell r="O18">
            <v>17.75</v>
          </cell>
        </row>
        <row r="19">
          <cell r="C19" t="str">
            <v>HIDALGO</v>
          </cell>
          <cell r="D19">
            <v>76</v>
          </cell>
          <cell r="E19">
            <v>13.522600000000001</v>
          </cell>
          <cell r="F19">
            <v>32</v>
          </cell>
          <cell r="G19">
            <v>4</v>
          </cell>
          <cell r="H19">
            <v>16</v>
          </cell>
          <cell r="I19">
            <v>16</v>
          </cell>
          <cell r="J19">
            <v>16</v>
          </cell>
          <cell r="K19">
            <v>16</v>
          </cell>
          <cell r="L19">
            <v>16</v>
          </cell>
          <cell r="M19">
            <v>0</v>
          </cell>
          <cell r="N19">
            <v>18</v>
          </cell>
          <cell r="O19">
            <v>18</v>
          </cell>
        </row>
        <row r="20">
          <cell r="C20" t="str">
            <v>JALISCO</v>
          </cell>
          <cell r="D20">
            <v>64</v>
          </cell>
          <cell r="E20">
            <v>3.9260000000000002</v>
          </cell>
          <cell r="F20">
            <v>38</v>
          </cell>
          <cell r="G20">
            <v>0</v>
          </cell>
          <cell r="H20">
            <v>19</v>
          </cell>
          <cell r="I20">
            <v>19</v>
          </cell>
          <cell r="J20">
            <v>19</v>
          </cell>
          <cell r="K20">
            <v>19</v>
          </cell>
          <cell r="L20">
            <v>19</v>
          </cell>
          <cell r="M20">
            <v>1</v>
          </cell>
          <cell r="N20">
            <v>24</v>
          </cell>
          <cell r="O20">
            <v>24</v>
          </cell>
        </row>
        <row r="21">
          <cell r="C21" t="str">
            <v>MEXICO</v>
          </cell>
          <cell r="D21">
            <v>385</v>
          </cell>
          <cell r="E21">
            <v>21.380399999999998</v>
          </cell>
          <cell r="F21">
            <v>48</v>
          </cell>
          <cell r="G21">
            <v>0</v>
          </cell>
          <cell r="H21">
            <v>24</v>
          </cell>
          <cell r="I21">
            <v>24</v>
          </cell>
          <cell r="J21">
            <v>24</v>
          </cell>
          <cell r="K21">
            <v>24</v>
          </cell>
          <cell r="L21">
            <v>24</v>
          </cell>
          <cell r="M21">
            <v>0</v>
          </cell>
          <cell r="N21">
            <v>51</v>
          </cell>
          <cell r="O21">
            <v>51</v>
          </cell>
        </row>
        <row r="22">
          <cell r="C22" t="str">
            <v>MICHOACAN</v>
          </cell>
          <cell r="D22">
            <v>149</v>
          </cell>
          <cell r="E22">
            <v>12.345599999999999</v>
          </cell>
          <cell r="F22">
            <v>44</v>
          </cell>
          <cell r="G22">
            <v>0</v>
          </cell>
          <cell r="H22">
            <v>22</v>
          </cell>
          <cell r="I22">
            <v>22</v>
          </cell>
          <cell r="J22">
            <v>22</v>
          </cell>
          <cell r="K22">
            <v>22</v>
          </cell>
          <cell r="L22">
            <v>22</v>
          </cell>
          <cell r="M22">
            <v>0</v>
          </cell>
          <cell r="N22">
            <v>24.25</v>
          </cell>
          <cell r="O22">
            <v>24.25</v>
          </cell>
        </row>
        <row r="23">
          <cell r="C23" t="str">
            <v>MORELOS</v>
          </cell>
          <cell r="D23">
            <v>50</v>
          </cell>
          <cell r="E23">
            <v>3.2892000000000001</v>
          </cell>
          <cell r="F23">
            <v>10</v>
          </cell>
          <cell r="G23">
            <v>0</v>
          </cell>
          <cell r="H23">
            <v>5</v>
          </cell>
          <cell r="I23">
            <v>5</v>
          </cell>
          <cell r="J23">
            <v>5</v>
          </cell>
          <cell r="K23">
            <v>5</v>
          </cell>
          <cell r="L23">
            <v>5</v>
          </cell>
          <cell r="M23">
            <v>11</v>
          </cell>
          <cell r="N23">
            <v>5</v>
          </cell>
          <cell r="O23">
            <v>5</v>
          </cell>
        </row>
        <row r="24">
          <cell r="C24" t="str">
            <v>NAYARIT</v>
          </cell>
          <cell r="D24">
            <v>16</v>
          </cell>
          <cell r="E24">
            <v>3</v>
          </cell>
          <cell r="F24">
            <v>16</v>
          </cell>
          <cell r="G24">
            <v>2</v>
          </cell>
          <cell r="H24">
            <v>8</v>
          </cell>
          <cell r="I24">
            <v>8</v>
          </cell>
          <cell r="J24">
            <v>8</v>
          </cell>
          <cell r="K24">
            <v>8</v>
          </cell>
          <cell r="L24">
            <v>8</v>
          </cell>
          <cell r="M24">
            <v>7</v>
          </cell>
          <cell r="N24">
            <v>6</v>
          </cell>
          <cell r="O24">
            <v>6</v>
          </cell>
        </row>
        <row r="25">
          <cell r="C25" t="str">
            <v>NUEVO LEON</v>
          </cell>
          <cell r="D25">
            <v>28</v>
          </cell>
          <cell r="E25">
            <v>3.5011999999999999</v>
          </cell>
          <cell r="F25">
            <v>24</v>
          </cell>
          <cell r="G25">
            <v>0</v>
          </cell>
          <cell r="H25">
            <v>12</v>
          </cell>
          <cell r="I25">
            <v>12</v>
          </cell>
          <cell r="J25">
            <v>12</v>
          </cell>
          <cell r="K25">
            <v>12</v>
          </cell>
          <cell r="L25">
            <v>12</v>
          </cell>
          <cell r="M25">
            <v>15</v>
          </cell>
          <cell r="N25">
            <v>2</v>
          </cell>
          <cell r="O25">
            <v>2</v>
          </cell>
        </row>
        <row r="26">
          <cell r="C26" t="str">
            <v>OAXACA</v>
          </cell>
          <cell r="D26">
            <v>279</v>
          </cell>
          <cell r="E26">
            <v>37.6462</v>
          </cell>
          <cell r="F26">
            <v>52</v>
          </cell>
          <cell r="G26">
            <v>12</v>
          </cell>
          <cell r="H26">
            <v>26</v>
          </cell>
          <cell r="I26">
            <v>26</v>
          </cell>
          <cell r="J26">
            <v>26</v>
          </cell>
          <cell r="K26">
            <v>26</v>
          </cell>
          <cell r="L26">
            <v>26</v>
          </cell>
          <cell r="M26">
            <v>15</v>
          </cell>
          <cell r="N26">
            <v>0</v>
          </cell>
          <cell r="O26">
            <v>0</v>
          </cell>
        </row>
        <row r="27">
          <cell r="C27" t="str">
            <v>PUEBLA</v>
          </cell>
          <cell r="D27">
            <v>189</v>
          </cell>
          <cell r="E27">
            <v>23.563200000000002</v>
          </cell>
          <cell r="F27">
            <v>32</v>
          </cell>
          <cell r="G27">
            <v>5</v>
          </cell>
          <cell r="H27">
            <v>16</v>
          </cell>
          <cell r="I27">
            <v>16</v>
          </cell>
          <cell r="J27">
            <v>16</v>
          </cell>
          <cell r="K27">
            <v>16</v>
          </cell>
          <cell r="L27">
            <v>16</v>
          </cell>
          <cell r="M27">
            <v>0</v>
          </cell>
          <cell r="N27">
            <v>22.25</v>
          </cell>
          <cell r="O27">
            <v>22.25</v>
          </cell>
        </row>
        <row r="28">
          <cell r="C28" t="str">
            <v>QUERETARO</v>
          </cell>
          <cell r="D28">
            <v>68</v>
          </cell>
          <cell r="E28">
            <v>5.7337999999999996</v>
          </cell>
          <cell r="F28">
            <v>26</v>
          </cell>
          <cell r="G28">
            <v>3</v>
          </cell>
          <cell r="H28">
            <v>13</v>
          </cell>
          <cell r="I28">
            <v>13</v>
          </cell>
          <cell r="J28">
            <v>13</v>
          </cell>
          <cell r="K28">
            <v>13</v>
          </cell>
          <cell r="L28">
            <v>13</v>
          </cell>
          <cell r="M28">
            <v>12</v>
          </cell>
          <cell r="N28">
            <v>7</v>
          </cell>
          <cell r="O28">
            <v>7</v>
          </cell>
        </row>
        <row r="29">
          <cell r="C29" t="str">
            <v>QUINTANA ROO</v>
          </cell>
          <cell r="D29">
            <v>25</v>
          </cell>
          <cell r="E29">
            <v>0.9476</v>
          </cell>
          <cell r="F29">
            <v>18</v>
          </cell>
          <cell r="G29">
            <v>0</v>
          </cell>
          <cell r="H29">
            <v>9</v>
          </cell>
          <cell r="I29">
            <v>9</v>
          </cell>
          <cell r="J29">
            <v>9</v>
          </cell>
          <cell r="K29">
            <v>9</v>
          </cell>
          <cell r="L29">
            <v>9</v>
          </cell>
          <cell r="M29">
            <v>0</v>
          </cell>
          <cell r="N29">
            <v>24.75</v>
          </cell>
          <cell r="O29">
            <v>24.75</v>
          </cell>
        </row>
        <row r="30">
          <cell r="C30" t="str">
            <v>SAN LUIS POTOSI</v>
          </cell>
          <cell r="D30">
            <v>77</v>
          </cell>
          <cell r="E30">
            <v>4.5945999999999998</v>
          </cell>
          <cell r="F30">
            <v>18</v>
          </cell>
          <cell r="G30">
            <v>0</v>
          </cell>
          <cell r="H30">
            <v>9</v>
          </cell>
          <cell r="I30">
            <v>9</v>
          </cell>
          <cell r="J30">
            <v>9</v>
          </cell>
          <cell r="K30">
            <v>9</v>
          </cell>
          <cell r="L30">
            <v>9</v>
          </cell>
          <cell r="M30">
            <v>13</v>
          </cell>
          <cell r="N30">
            <v>17.75</v>
          </cell>
          <cell r="O30">
            <v>17.75</v>
          </cell>
        </row>
        <row r="31">
          <cell r="C31" t="str">
            <v>SINALOA</v>
          </cell>
          <cell r="D31">
            <v>28</v>
          </cell>
          <cell r="E31">
            <v>3.3492000000000002</v>
          </cell>
          <cell r="F31">
            <v>40</v>
          </cell>
          <cell r="G31">
            <v>0</v>
          </cell>
          <cell r="H31">
            <v>20</v>
          </cell>
          <cell r="I31">
            <v>20</v>
          </cell>
          <cell r="J31">
            <v>20</v>
          </cell>
          <cell r="K31">
            <v>20</v>
          </cell>
          <cell r="L31">
            <v>20</v>
          </cell>
          <cell r="M31">
            <v>0</v>
          </cell>
          <cell r="N31">
            <v>11.5</v>
          </cell>
          <cell r="O31">
            <v>11.5</v>
          </cell>
        </row>
        <row r="32">
          <cell r="C32" t="str">
            <v>SONORA</v>
          </cell>
          <cell r="D32">
            <v>25</v>
          </cell>
          <cell r="E32">
            <v>3.1568000000000001</v>
          </cell>
          <cell r="F32">
            <v>24</v>
          </cell>
          <cell r="G32">
            <v>0</v>
          </cell>
          <cell r="H32">
            <v>12</v>
          </cell>
          <cell r="I32">
            <v>12</v>
          </cell>
          <cell r="J32">
            <v>12</v>
          </cell>
          <cell r="K32">
            <v>12</v>
          </cell>
          <cell r="L32">
            <v>12</v>
          </cell>
          <cell r="M32">
            <v>19</v>
          </cell>
          <cell r="N32">
            <v>9.75</v>
          </cell>
          <cell r="O32">
            <v>9.75</v>
          </cell>
        </row>
        <row r="33">
          <cell r="C33" t="str">
            <v>TABASCO</v>
          </cell>
          <cell r="D33">
            <v>50</v>
          </cell>
          <cell r="E33">
            <v>8.5114000000000001</v>
          </cell>
          <cell r="F33">
            <v>34</v>
          </cell>
          <cell r="G33">
            <v>0</v>
          </cell>
          <cell r="H33">
            <v>17</v>
          </cell>
          <cell r="I33">
            <v>17</v>
          </cell>
          <cell r="J33">
            <v>17</v>
          </cell>
          <cell r="K33">
            <v>17</v>
          </cell>
          <cell r="L33">
            <v>17</v>
          </cell>
          <cell r="M33">
            <v>0</v>
          </cell>
          <cell r="N33">
            <v>10</v>
          </cell>
          <cell r="O33">
            <v>10</v>
          </cell>
        </row>
        <row r="34">
          <cell r="C34" t="str">
            <v>TAMAULIPAS</v>
          </cell>
          <cell r="D34">
            <v>30</v>
          </cell>
          <cell r="E34">
            <v>3.5573999999999999</v>
          </cell>
          <cell r="F34">
            <v>38</v>
          </cell>
          <cell r="G34">
            <v>0</v>
          </cell>
          <cell r="H34">
            <v>19</v>
          </cell>
          <cell r="I34">
            <v>19</v>
          </cell>
          <cell r="J34">
            <v>19</v>
          </cell>
          <cell r="K34">
            <v>19</v>
          </cell>
          <cell r="L34">
            <v>19</v>
          </cell>
          <cell r="M34">
            <v>9</v>
          </cell>
          <cell r="N34">
            <v>9.25</v>
          </cell>
          <cell r="O34">
            <v>9.25</v>
          </cell>
        </row>
        <row r="35">
          <cell r="C35" t="str">
            <v>TLAXCALA</v>
          </cell>
          <cell r="D35">
            <v>59</v>
          </cell>
          <cell r="E35">
            <v>2</v>
          </cell>
          <cell r="F35">
            <v>14</v>
          </cell>
          <cell r="G35">
            <v>0</v>
          </cell>
          <cell r="H35">
            <v>7</v>
          </cell>
          <cell r="I35">
            <v>7</v>
          </cell>
          <cell r="J35">
            <v>7</v>
          </cell>
          <cell r="K35">
            <v>7</v>
          </cell>
          <cell r="L35">
            <v>7</v>
          </cell>
          <cell r="M35">
            <v>7</v>
          </cell>
          <cell r="N35">
            <v>3</v>
          </cell>
          <cell r="O35">
            <v>2</v>
          </cell>
        </row>
        <row r="36">
          <cell r="C36" t="str">
            <v>VERACRUZ</v>
          </cell>
          <cell r="D36">
            <v>167</v>
          </cell>
          <cell r="E36">
            <v>26</v>
          </cell>
          <cell r="F36">
            <v>58</v>
          </cell>
          <cell r="G36">
            <v>14</v>
          </cell>
          <cell r="H36">
            <v>29</v>
          </cell>
          <cell r="I36">
            <v>29</v>
          </cell>
          <cell r="J36">
            <v>55</v>
          </cell>
          <cell r="K36">
            <v>29</v>
          </cell>
          <cell r="L36">
            <v>29</v>
          </cell>
          <cell r="M36">
            <v>15</v>
          </cell>
          <cell r="N36">
            <v>25.5</v>
          </cell>
          <cell r="O36">
            <v>25.5</v>
          </cell>
        </row>
        <row r="37">
          <cell r="C37" t="str">
            <v>YUCATAN</v>
          </cell>
          <cell r="D37">
            <v>76</v>
          </cell>
          <cell r="E37">
            <v>6.5917999999999992</v>
          </cell>
          <cell r="F37">
            <v>28</v>
          </cell>
          <cell r="G37">
            <v>0</v>
          </cell>
          <cell r="H37">
            <v>14</v>
          </cell>
          <cell r="I37">
            <v>14</v>
          </cell>
          <cell r="J37">
            <v>14</v>
          </cell>
          <cell r="K37">
            <v>14</v>
          </cell>
          <cell r="L37">
            <v>14</v>
          </cell>
          <cell r="M37">
            <v>5</v>
          </cell>
          <cell r="N37">
            <v>12</v>
          </cell>
          <cell r="O37">
            <v>12</v>
          </cell>
        </row>
        <row r="38">
          <cell r="C38" t="str">
            <v>ZACATECAS</v>
          </cell>
          <cell r="D38">
            <v>50</v>
          </cell>
          <cell r="E38">
            <v>3.0933999999999999</v>
          </cell>
          <cell r="F38">
            <v>28</v>
          </cell>
          <cell r="G38">
            <v>0</v>
          </cell>
          <cell r="H38">
            <v>14</v>
          </cell>
          <cell r="I38">
            <v>14</v>
          </cell>
          <cell r="J38">
            <v>14</v>
          </cell>
          <cell r="K38">
            <v>14</v>
          </cell>
          <cell r="L38">
            <v>14</v>
          </cell>
          <cell r="M38">
            <v>32</v>
          </cell>
          <cell r="N38">
            <v>32</v>
          </cell>
          <cell r="O38">
            <v>32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_UNITARIOS"/>
      <sheetName val="ESTIMACIONES&amp;CONTROL"/>
      <sheetName val="METAS"/>
      <sheetName val="PPTO"/>
      <sheetName val="CALENDARIO"/>
      <sheetName val="PLANTILLA"/>
    </sheetNames>
    <sheetDataSet>
      <sheetData sheetId="0" refreshError="1"/>
      <sheetData sheetId="1" refreshError="1"/>
      <sheetData sheetId="2" refreshError="1"/>
      <sheetData sheetId="3" refreshError="1"/>
      <sheetData sheetId="4" refreshError="1">
        <row r="19">
          <cell r="C19" t="str">
            <v>ATENCION A LA DEMANDA</v>
          </cell>
          <cell r="D19">
            <v>21101</v>
          </cell>
        </row>
        <row r="20">
          <cell r="D20">
            <v>33604</v>
          </cell>
        </row>
        <row r="23">
          <cell r="C23" t="str">
            <v>FORMACIÓN</v>
          </cell>
        </row>
        <row r="24">
          <cell r="D24">
            <v>21101</v>
          </cell>
        </row>
        <row r="25">
          <cell r="D25">
            <v>38301</v>
          </cell>
        </row>
        <row r="28">
          <cell r="C28" t="str">
            <v>ACREDITACIÓN</v>
          </cell>
        </row>
        <row r="31">
          <cell r="C31" t="str">
            <v>COORDINACIONES DE ZONA</v>
          </cell>
        </row>
        <row r="32">
          <cell r="D32">
            <v>21101</v>
          </cell>
        </row>
        <row r="33">
          <cell r="D33">
            <v>21201</v>
          </cell>
        </row>
        <row r="34">
          <cell r="D34">
            <v>21401</v>
          </cell>
        </row>
        <row r="35">
          <cell r="D35">
            <v>29401</v>
          </cell>
        </row>
        <row r="36">
          <cell r="D36">
            <v>26102</v>
          </cell>
        </row>
        <row r="37">
          <cell r="D37">
            <v>29601</v>
          </cell>
        </row>
        <row r="40">
          <cell r="C40" t="str">
            <v>PLAZAS COMUNITARIAS</v>
          </cell>
        </row>
        <row r="41">
          <cell r="D41">
            <v>21201</v>
          </cell>
        </row>
        <row r="42">
          <cell r="D42">
            <v>21401</v>
          </cell>
        </row>
        <row r="43">
          <cell r="D43">
            <v>29401</v>
          </cell>
        </row>
      </sheetData>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RPP_2015"/>
      <sheetName val="FIGURAS"/>
      <sheetName val="RAMO11XPARTIDA"/>
      <sheetName val="RAMO33XPARTIDA"/>
      <sheetName val="RECLASIFICACION"/>
    </sheetNames>
    <sheetDataSet>
      <sheetData sheetId="0" refreshError="1">
        <row r="5">
          <cell r="C5">
            <v>11101</v>
          </cell>
          <cell r="D5" t="str">
            <v>DIETAS</v>
          </cell>
        </row>
        <row r="6">
          <cell r="C6">
            <v>11201</v>
          </cell>
          <cell r="D6" t="str">
            <v>HABERES</v>
          </cell>
        </row>
        <row r="7">
          <cell r="C7">
            <v>11301</v>
          </cell>
          <cell r="D7" t="str">
            <v>SUELDOS BASE</v>
          </cell>
        </row>
        <row r="8">
          <cell r="C8">
            <v>11401</v>
          </cell>
          <cell r="D8" t="str">
            <v>RETRIBUCIONES POR ADSCRIPCIÓN EN EL EXTRANJERO</v>
          </cell>
        </row>
        <row r="9">
          <cell r="C9">
            <v>12101</v>
          </cell>
          <cell r="D9" t="str">
            <v>HONORARIOS</v>
          </cell>
        </row>
        <row r="10">
          <cell r="C10">
            <v>12201</v>
          </cell>
          <cell r="D10" t="str">
            <v>SUELDOS BASE AL PERSONAL EVENTUAL</v>
          </cell>
        </row>
        <row r="11">
          <cell r="C11">
            <v>12202</v>
          </cell>
          <cell r="D11" t="str">
            <v>COMPENSACIONES A SUSTITUTOS DE PROFESORES</v>
          </cell>
        </row>
        <row r="12">
          <cell r="C12">
            <v>12301</v>
          </cell>
          <cell r="D12" t="str">
            <v>RETRIBUCIONES POR SERVICIOS DE CARÁCTER SOCIAL</v>
          </cell>
        </row>
        <row r="13">
          <cell r="C13">
            <v>12401</v>
          </cell>
          <cell r="D13" t="str">
            <v>RETRIBUCIÓN A LOS REPRESENTANTES DE LOS TRABAJADORES Y DE LOS PATRONES EN LA JUNTA FEDERAL DE CONCILIACIÓN Y ARBITRAJE</v>
          </cell>
        </row>
        <row r="14">
          <cell r="C14">
            <v>13101</v>
          </cell>
          <cell r="D14" t="str">
            <v>PRIMA QUINQUENAL POR AÑOS DE SERVICIOS EFECTIVOS PRESTADOS</v>
          </cell>
        </row>
        <row r="15">
          <cell r="C15">
            <v>13102</v>
          </cell>
          <cell r="D15" t="str">
            <v>ACREDITACIÓN POR AÑOS DE SERVICIO EN LA DOCENCIA Y AL PERSONAL ADMINISTRATIVO DE LAS INSTITUCIONES DE EDUCACIÓN SUPERIOR</v>
          </cell>
        </row>
        <row r="16">
          <cell r="C16">
            <v>13103</v>
          </cell>
          <cell r="D16" t="str">
            <v>PRIMA DE PERSEVERANCIA POR AÑOS DE SERVICIO ACTIVO EN EL EJÉRCITO, FUERZA AÉREA Y ARMADA MEXICANOS</v>
          </cell>
        </row>
        <row r="17">
          <cell r="C17">
            <v>13104</v>
          </cell>
          <cell r="D17" t="str">
            <v>ANTIGÜEDAD</v>
          </cell>
        </row>
        <row r="18">
          <cell r="C18">
            <v>13201</v>
          </cell>
          <cell r="D18" t="str">
            <v>PRIMAS DE VACACIONES Y DOMINICAL</v>
          </cell>
        </row>
        <row r="19">
          <cell r="C19">
            <v>13202</v>
          </cell>
          <cell r="D19" t="str">
            <v>AGUINALDO O GRATIFICACIÓN DE FIN DE AÑO</v>
          </cell>
        </row>
        <row r="20">
          <cell r="C20">
            <v>13301</v>
          </cell>
          <cell r="D20" t="str">
            <v>REMUNERACIONES POR HORAS EXTRAORDINARIAS</v>
          </cell>
        </row>
        <row r="21">
          <cell r="C21">
            <v>13401</v>
          </cell>
          <cell r="D21" t="str">
            <v>ACREDITACIÓN POR TITULACIÓN EN LA DOCENCIA</v>
          </cell>
        </row>
        <row r="22">
          <cell r="C22">
            <v>13402</v>
          </cell>
          <cell r="D22" t="str">
            <v>ACREDITACIÓN AL PERSONAL DOCENTE POR AÑOS DE ESTUDIO DE LICENCIATURA</v>
          </cell>
        </row>
        <row r="23">
          <cell r="C23">
            <v>13403</v>
          </cell>
          <cell r="D23" t="str">
            <v>COMPENSACIONES POR SERVICIOS ESPECIALES</v>
          </cell>
        </row>
        <row r="24">
          <cell r="C24">
            <v>13404</v>
          </cell>
          <cell r="D24" t="str">
            <v>COMPENSACIONES POR SERVICIOS EVENTUALES</v>
          </cell>
        </row>
        <row r="25">
          <cell r="C25">
            <v>13405</v>
          </cell>
          <cell r="D25" t="str">
            <v>COMPENSACIONES DE RETIRO</v>
          </cell>
        </row>
        <row r="26">
          <cell r="C26">
            <v>13406</v>
          </cell>
          <cell r="D26" t="str">
            <v>COMPENSACIONES DE SERVICIOS</v>
          </cell>
        </row>
        <row r="27">
          <cell r="C27">
            <v>13407</v>
          </cell>
          <cell r="D27" t="str">
            <v>COMPENSACIONES ADICIONALES POR SERVICIOS ESPECIALES</v>
          </cell>
        </row>
        <row r="28">
          <cell r="C28">
            <v>13408</v>
          </cell>
          <cell r="D28" t="str">
            <v>ASIGNACIONES DOCENTES, PEDAGÓGICAS GENÉRICAS Y ESPECÍFICAS</v>
          </cell>
        </row>
        <row r="29">
          <cell r="C29">
            <v>13409</v>
          </cell>
          <cell r="D29" t="str">
            <v>COMPENSACIÓN POR ADQUISICIÓN DE MATERIAL DIDÁCTICO</v>
          </cell>
        </row>
        <row r="30">
          <cell r="C30">
            <v>13410</v>
          </cell>
          <cell r="D30" t="str">
            <v>COMPENSACIÓN POR ACTUALIZACIÓN Y FORMACIÓN ACADÉMICA</v>
          </cell>
        </row>
        <row r="31">
          <cell r="C31">
            <v>13411</v>
          </cell>
          <cell r="D31" t="str">
            <v>COMPENSACIONES A MÉDICOS RESIDENTES</v>
          </cell>
        </row>
        <row r="32">
          <cell r="C32">
            <v>13412</v>
          </cell>
          <cell r="D32" t="str">
            <v>GASTOS CONTINGENTES PARA EL PERSONAL RADICADO EN EL EXTRANJERO</v>
          </cell>
        </row>
        <row r="33">
          <cell r="C33">
            <v>13413</v>
          </cell>
          <cell r="D33" t="str">
            <v>ASIGNACIONES INHERENTES A LA CONCLUSIÓN DE SERVICIOS EN LA ADMINISTRACIÓN PÚBLICA FEDERAL</v>
          </cell>
        </row>
        <row r="34">
          <cell r="C34">
            <v>13501</v>
          </cell>
          <cell r="D34" t="str">
            <v>SOBREHABERES</v>
          </cell>
        </row>
        <row r="35">
          <cell r="C35">
            <v>13601</v>
          </cell>
          <cell r="D35" t="str">
            <v>ASIGNACIONES DE TÉCNICO</v>
          </cell>
        </row>
        <row r="36">
          <cell r="C36">
            <v>13602</v>
          </cell>
          <cell r="D36" t="str">
            <v>ASIGNACIONES DE MANDO</v>
          </cell>
        </row>
        <row r="37">
          <cell r="C37">
            <v>13603</v>
          </cell>
          <cell r="D37" t="str">
            <v>ASIGNACIONES POR COMISIÓN</v>
          </cell>
        </row>
        <row r="38">
          <cell r="C38">
            <v>13604</v>
          </cell>
          <cell r="D38" t="str">
            <v>ASIGNACIONES DE VUELO</v>
          </cell>
        </row>
        <row r="39">
          <cell r="C39">
            <v>13605</v>
          </cell>
          <cell r="D39" t="str">
            <v>ASIGNACIONES DE TÉCNICO ESPECIAL</v>
          </cell>
        </row>
        <row r="40">
          <cell r="C40">
            <v>13701</v>
          </cell>
          <cell r="D40" t="str">
            <v>HONORARIOS ESPECIALES</v>
          </cell>
        </row>
        <row r="41">
          <cell r="C41">
            <v>13801</v>
          </cell>
          <cell r="D41" t="str">
            <v>PARTICIPACIONES POR VIGILANCIA EN EL CUMPLIMIENTO DE LAS LEYES Y CUSTODIA DE VALORES</v>
          </cell>
        </row>
        <row r="42">
          <cell r="C42">
            <v>14101</v>
          </cell>
          <cell r="D42" t="str">
            <v>APORTACIONES AL ISSSTE</v>
          </cell>
        </row>
        <row r="43">
          <cell r="C43">
            <v>14102</v>
          </cell>
          <cell r="D43" t="str">
            <v>APORTACIONES AL ISSFAM</v>
          </cell>
        </row>
        <row r="44">
          <cell r="C44">
            <v>14103</v>
          </cell>
          <cell r="D44" t="str">
            <v>APORTACIONES AL IMSS</v>
          </cell>
        </row>
        <row r="45">
          <cell r="C45">
            <v>14104</v>
          </cell>
          <cell r="D45" t="str">
            <v>APORTACIONES DE SEGURIDAD SOCIAL CONTRACTUALES</v>
          </cell>
        </row>
        <row r="46">
          <cell r="C46">
            <v>14105</v>
          </cell>
          <cell r="D46" t="str">
            <v>APORTACIONES AL SEGURO DE CESANTÍA EN EDAD AVANZADA Y VEJEZ</v>
          </cell>
        </row>
        <row r="47">
          <cell r="C47">
            <v>14201</v>
          </cell>
          <cell r="D47" t="str">
            <v>APORTACIONES AL FOVISSSTE</v>
          </cell>
        </row>
        <row r="48">
          <cell r="C48">
            <v>14202</v>
          </cell>
          <cell r="D48" t="str">
            <v>APORTACIONES AL INFONAVIT</v>
          </cell>
        </row>
        <row r="49">
          <cell r="C49">
            <v>14301</v>
          </cell>
          <cell r="D49" t="str">
            <v>APORTACIONES AL SISTEMA DE AHORRO PARA EL RETIRO</v>
          </cell>
        </row>
        <row r="50">
          <cell r="C50">
            <v>14302</v>
          </cell>
          <cell r="D50" t="str">
            <v>DEPÓSITOS PARA EL AHORRO SOLIDARIO</v>
          </cell>
        </row>
        <row r="51">
          <cell r="C51">
            <v>14401</v>
          </cell>
          <cell r="D51" t="str">
            <v>CUOTAS PARA EL SEGURO DE VIDA DEL PERSONAL CIVIL</v>
          </cell>
        </row>
        <row r="52">
          <cell r="C52">
            <v>14402</v>
          </cell>
          <cell r="D52" t="str">
            <v>CUOTAS PARA EL SEGURO DE VIDA DEL PERSONAL MILITAR</v>
          </cell>
        </row>
        <row r="53">
          <cell r="C53">
            <v>14403</v>
          </cell>
          <cell r="D53" t="str">
            <v>CUOTAS PARA EL SEGURO DE GASTOS MÉDICOS DEL PERSONAL CIVIL</v>
          </cell>
        </row>
        <row r="54">
          <cell r="C54">
            <v>14404</v>
          </cell>
          <cell r="D54" t="str">
            <v>CUOTAS PARA EL SEGURO DE SEPARACIÓN INDIVIDUALIZADO</v>
          </cell>
        </row>
        <row r="55">
          <cell r="C55">
            <v>14405</v>
          </cell>
          <cell r="D55" t="str">
            <v>CUOTAS PARA EL SEGURO COLECTIVO DE RETIRO</v>
          </cell>
        </row>
        <row r="56">
          <cell r="C56">
            <v>14406</v>
          </cell>
          <cell r="D56" t="str">
            <v>SEGURO DE RESPONSABILIDAD CIVIL, ASISTENCIA LEGAL Y OTROS SEGUROS</v>
          </cell>
        </row>
        <row r="57">
          <cell r="C57">
            <v>15101</v>
          </cell>
          <cell r="D57" t="str">
            <v>CUOTAS PARA EL FONDO DE AHORRO DEL PERSONAL CIVIL</v>
          </cell>
        </row>
        <row r="58">
          <cell r="C58">
            <v>15102</v>
          </cell>
          <cell r="D58" t="str">
            <v>CUOTAS PARA EL FONDO DE AHORRO DE GENERALES, ALMIRANTES, JEFES Y OFICIALES</v>
          </cell>
        </row>
        <row r="59">
          <cell r="C59">
            <v>15103</v>
          </cell>
          <cell r="D59" t="str">
            <v>CUOTAS PARA EL FONDO DE TRABAJO DEL PERSONAL DEL EJÉRCITO, FUERZA AÉREA Y ARMADA MEXICANOS</v>
          </cell>
        </row>
        <row r="60">
          <cell r="C60">
            <v>15201</v>
          </cell>
          <cell r="D60" t="str">
            <v>INDEMNIZACIONES POR ACCIDENTES EN EL TRABAJO</v>
          </cell>
        </row>
        <row r="61">
          <cell r="C61">
            <v>15202</v>
          </cell>
          <cell r="D61" t="str">
            <v>PAGO DE LIQUIDACIONES</v>
          </cell>
        </row>
        <row r="62">
          <cell r="C62">
            <v>15301</v>
          </cell>
          <cell r="D62" t="str">
            <v>PRESTACIONES DE RETIRO</v>
          </cell>
        </row>
        <row r="63">
          <cell r="C63">
            <v>15401</v>
          </cell>
          <cell r="D63" t="str">
            <v>PRESTACIONES ESTABLECIDAS POR CONDICIONES GENERALES DE TRABAJO O CONTRATOS COLECTIVOS DE TRABAJO</v>
          </cell>
        </row>
        <row r="64">
          <cell r="C64">
            <v>15402</v>
          </cell>
          <cell r="D64" t="str">
            <v>COMPENSACIÓN GARANTIZADA</v>
          </cell>
        </row>
        <row r="65">
          <cell r="C65">
            <v>15403</v>
          </cell>
          <cell r="D65" t="str">
            <v>ASIGNACIONES ADICIONALES AL SUELDO</v>
          </cell>
        </row>
        <row r="66">
          <cell r="C66">
            <v>15501</v>
          </cell>
          <cell r="D66" t="str">
            <v>APOYOS A LA CAPACITACIÓN DE LOS SERVIDORES PÚBLICOS</v>
          </cell>
        </row>
        <row r="67">
          <cell r="C67">
            <v>15901</v>
          </cell>
          <cell r="D67" t="str">
            <v>OTRAS PRESTACIONES</v>
          </cell>
        </row>
        <row r="68">
          <cell r="C68">
            <v>15902</v>
          </cell>
          <cell r="D68" t="str">
            <v>PAGO EXTRAORDINARIO POR RIESGO</v>
          </cell>
        </row>
        <row r="69">
          <cell r="C69">
            <v>16101</v>
          </cell>
          <cell r="D69" t="str">
            <v>INCREMENTOS A LAS PERCEPCIONES</v>
          </cell>
        </row>
        <row r="70">
          <cell r="C70">
            <v>16102</v>
          </cell>
          <cell r="D70" t="str">
            <v>CREACIÓN DE PLAZAS</v>
          </cell>
        </row>
        <row r="71">
          <cell r="C71">
            <v>16103</v>
          </cell>
          <cell r="D71" t="str">
            <v>OTRAS MEDIDAS DE CARÁCTER LABORAL Y ECONÓMICO</v>
          </cell>
        </row>
        <row r="72">
          <cell r="C72">
            <v>16104</v>
          </cell>
          <cell r="D72" t="str">
            <v>PREVISIONES PARA APORTACIONES AL ISSSTE</v>
          </cell>
        </row>
        <row r="73">
          <cell r="C73">
            <v>16105</v>
          </cell>
          <cell r="D73" t="str">
            <v>PREVISIONES PARA APORTACIONES AL FOVISSSTE</v>
          </cell>
        </row>
        <row r="74">
          <cell r="C74">
            <v>16106</v>
          </cell>
          <cell r="D74" t="str">
            <v>PREVISIONES PARA APORTACIONES AL SISTEMA DE AHORRO PARA EL RETIRO</v>
          </cell>
        </row>
        <row r="75">
          <cell r="C75">
            <v>16107</v>
          </cell>
          <cell r="D75" t="str">
            <v>PREVISIONES PARA APORTACIONES AL SEGURO DE CESANTÍA EN EDAD AVANZADA Y VEJEZ</v>
          </cell>
        </row>
        <row r="76">
          <cell r="C76">
            <v>16108</v>
          </cell>
          <cell r="D76" t="str">
            <v>PREVISIONES PARA LOS DEPÓSITOS AL AHORRO SOLIDARIO</v>
          </cell>
        </row>
        <row r="77">
          <cell r="C77">
            <v>17101</v>
          </cell>
          <cell r="D77" t="str">
            <v>ESTÍMULOS POR PRODUCTIVIDAD Y EFICIENCIA</v>
          </cell>
        </row>
        <row r="78">
          <cell r="C78">
            <v>17102</v>
          </cell>
          <cell r="D78" t="str">
            <v>ESTÍMULOS AL PERSONAL OPERATIVO</v>
          </cell>
        </row>
        <row r="79">
          <cell r="C79">
            <v>21101</v>
          </cell>
          <cell r="D79" t="str">
            <v>MATERIALES Y ÚTILES DE OFICINA</v>
          </cell>
        </row>
        <row r="80">
          <cell r="C80">
            <v>21201</v>
          </cell>
          <cell r="D80" t="str">
            <v>MATERIALES Y ÚTILES DE IMPRESIÓN Y REPRODUCCIÓN</v>
          </cell>
        </row>
        <row r="81">
          <cell r="C81">
            <v>21301</v>
          </cell>
          <cell r="D81" t="str">
            <v>MATERIAL ESTADÍSTICO Y GEOGRÁFICO</v>
          </cell>
        </row>
        <row r="82">
          <cell r="C82">
            <v>21401</v>
          </cell>
          <cell r="D82" t="str">
            <v>MATERIALES Y ÚTILES PARA EL PROCESAMIENTO EN EQUIPOS Y BIENES INFORMÁTICOS</v>
          </cell>
        </row>
        <row r="83">
          <cell r="C83">
            <v>21501</v>
          </cell>
          <cell r="D83" t="str">
            <v>MATERIAL DE APOYO INFORMATIVO</v>
          </cell>
        </row>
        <row r="84">
          <cell r="C84">
            <v>21502</v>
          </cell>
          <cell r="D84" t="str">
            <v>MATERIAL PARA INFORMACIÓN EN ACTIVIDADES DE INVESTIGACIÓN CIENTÍFICA Y TECNOLÓGICA</v>
          </cell>
        </row>
        <row r="85">
          <cell r="C85">
            <v>21601</v>
          </cell>
          <cell r="D85" t="str">
            <v>MATERIAL DE LIMPIEZA</v>
          </cell>
        </row>
        <row r="86">
          <cell r="C86">
            <v>21701</v>
          </cell>
          <cell r="D86" t="str">
            <v>MATERIALES Y SUMINISTROS PARA PLANTELES EDUCATIVOS</v>
          </cell>
        </row>
        <row r="87">
          <cell r="C87">
            <v>22101</v>
          </cell>
          <cell r="D87" t="str">
            <v>PRODUCTOS ALIMENTICIOS PARA EL EJÉRCITO, FUERZA AÉREA Y ARMADA MEXICANOS, Y PARA LOS EFECTIVOS QUE PARTICIPEN EN PROGRAMAS DE SEGURIDAD PÚBLICA</v>
          </cell>
        </row>
        <row r="88">
          <cell r="C88">
            <v>22102</v>
          </cell>
          <cell r="D88" t="str">
            <v>PRODUCTOS ALIMENTICIOS PARA PERSONAS DERIVADO DE LA PRESTACIÓN DE SERVICIOS PÚBLICOS EN UNIDADES DE SALUD, EDUCATIVAS, DE READAPTACIÓN SOCIAL Y OTRAS</v>
          </cell>
        </row>
        <row r="89">
          <cell r="C89">
            <v>22103</v>
          </cell>
          <cell r="D89" t="str">
            <v>PRODUCTOS ALIMENTICIOS PARA EL PERSONAL QUE REALIZA LABORES EN CAMPO O DE SUPERVISIÓN</v>
          </cell>
        </row>
        <row r="90">
          <cell r="C90">
            <v>22104</v>
          </cell>
          <cell r="D90" t="str">
            <v>PRODUCTOS ALIMENTICIOS PARA EL PERSONAL EN LAS INSTALACIONES DE LAS DEPENDENCIAS Y ENTIDADES</v>
          </cell>
        </row>
        <row r="91">
          <cell r="C91">
            <v>22105</v>
          </cell>
          <cell r="D91" t="str">
            <v>PRODUCTOS ALIMENTICIOS PARA LA POBLACIÓN EN CASO DE DESASTRES NATURALES</v>
          </cell>
        </row>
        <row r="92">
          <cell r="C92">
            <v>22106</v>
          </cell>
          <cell r="D92" t="str">
            <v>PRODUCTOS ALIMENTICIOS PARA EL PERSONAL DERIVADO DE ACTIVIDADES EXTRAORDINARIAS</v>
          </cell>
        </row>
        <row r="93">
          <cell r="C93">
            <v>22201</v>
          </cell>
          <cell r="D93" t="str">
            <v>PRODUCTOS ALIMENTICIOS PARA ANIMALES</v>
          </cell>
        </row>
        <row r="94">
          <cell r="C94">
            <v>22301</v>
          </cell>
          <cell r="D94" t="str">
            <v>UTENSILIOS PARA EL SERVICIO DE ALIMENTACIÓN</v>
          </cell>
        </row>
        <row r="95">
          <cell r="C95">
            <v>23101</v>
          </cell>
          <cell r="D95" t="str">
            <v>PRODUCTOS ALIMENTICIOS, AGROPECUARIOS Y FORESTALES ADQUIRIDOS COMO MATERIA PRIMA</v>
          </cell>
        </row>
        <row r="96">
          <cell r="C96">
            <v>23201</v>
          </cell>
          <cell r="D96" t="str">
            <v>INSUMOS TEXTILES ADQUIRIDOS COMO MATERIA PRIMA</v>
          </cell>
        </row>
        <row r="97">
          <cell r="C97">
            <v>23301</v>
          </cell>
          <cell r="D97" t="str">
            <v>PRODUCTOS DE PAPEL, CARTÓN E IMPRESOS ADQUIRIDOS COMO MATERIA PRIMA</v>
          </cell>
        </row>
        <row r="98">
          <cell r="C98">
            <v>23401</v>
          </cell>
          <cell r="D98" t="str">
            <v>COMBUSTIBLES, LUBRICANTES, ADITIVOS, CARBÓN Y SUS DERIVADOS ADQUIRIDOS COMO MATERIA PRIMA</v>
          </cell>
        </row>
        <row r="99">
          <cell r="C99">
            <v>23501</v>
          </cell>
          <cell r="D99" t="str">
            <v>PRODUCTOS QUÍMICOS, FARMACÉUTICOS Y DE LABORATORIO ADQUIRIDOS COMO MATERIA PRIMA</v>
          </cell>
        </row>
        <row r="100">
          <cell r="C100">
            <v>23601</v>
          </cell>
          <cell r="D100" t="str">
            <v>PRODUCTOS METÁLICOS Y A BASE DE MINERALES NO METÁLICOS ADQUIRIDOS COMO MATERIA PRIMA</v>
          </cell>
        </row>
        <row r="101">
          <cell r="C101">
            <v>23701</v>
          </cell>
          <cell r="D101" t="str">
            <v>PRODUCTOS DE CUERO, PIEL, PLÁSTICO Y HULE ADQUIRIDOS COMO MATERIA PRIMA</v>
          </cell>
        </row>
        <row r="102">
          <cell r="C102">
            <v>23801</v>
          </cell>
          <cell r="D102" t="str">
            <v>MERCANCÍAS PARA SU COMERCIALIZACIÓN EN TIENDAS DEL SECTOR PÚBLICO</v>
          </cell>
        </row>
        <row r="103">
          <cell r="C103">
            <v>23901</v>
          </cell>
          <cell r="D103" t="str">
            <v>OTROS PRODUCTOS ADQUIRIDOS COMO MATERIA PRIMA</v>
          </cell>
        </row>
        <row r="104">
          <cell r="C104">
            <v>23902</v>
          </cell>
          <cell r="D104" t="str">
            <v>PETRÓLEO, GAS Y SUS DERIVADOS ADQUIRIDOS COMO MATERIA PRIMA</v>
          </cell>
        </row>
        <row r="105">
          <cell r="C105">
            <v>24101</v>
          </cell>
          <cell r="D105" t="str">
            <v>PRODUCTOS MINERALES NO METÁLICOS</v>
          </cell>
        </row>
        <row r="106">
          <cell r="C106">
            <v>24201</v>
          </cell>
          <cell r="D106" t="str">
            <v>CEMENTO Y PRODUCTOS DE CONCRETO</v>
          </cell>
        </row>
        <row r="107">
          <cell r="C107">
            <v>24301</v>
          </cell>
          <cell r="D107" t="str">
            <v>CAL, YESO Y PRODUCTOS DE YESO</v>
          </cell>
        </row>
        <row r="108">
          <cell r="C108">
            <v>24401</v>
          </cell>
          <cell r="D108" t="str">
            <v>MADERA Y PRODUCTOS DE MADERA</v>
          </cell>
        </row>
        <row r="109">
          <cell r="C109">
            <v>24501</v>
          </cell>
          <cell r="D109" t="str">
            <v>VIDRIO Y PRODUCTOS DE VIDRIO</v>
          </cell>
        </row>
        <row r="110">
          <cell r="C110">
            <v>24601</v>
          </cell>
          <cell r="D110" t="str">
            <v>MATERIAL ELÉCTRICO Y ELECTRÓNICO</v>
          </cell>
        </row>
        <row r="111">
          <cell r="C111">
            <v>24701</v>
          </cell>
          <cell r="D111" t="str">
            <v>ARTÍCULOS METÁLICOS PARA LA CONSTRUCCIÓN</v>
          </cell>
        </row>
        <row r="112">
          <cell r="C112">
            <v>24801</v>
          </cell>
          <cell r="D112" t="str">
            <v>MATERIALES COMPLEMENTARIOS</v>
          </cell>
        </row>
        <row r="113">
          <cell r="C113">
            <v>24901</v>
          </cell>
          <cell r="D113" t="str">
            <v>OTROS MATERIALES Y ARTÍCULOS DE CONSTRUCCIÓN Y REPARACIÓN</v>
          </cell>
        </row>
        <row r="114">
          <cell r="C114">
            <v>25101</v>
          </cell>
          <cell r="D114" t="str">
            <v>PRODUCTOS QUÍMICOS BÁSICOS</v>
          </cell>
        </row>
        <row r="115">
          <cell r="C115">
            <v>25201</v>
          </cell>
          <cell r="D115" t="str">
            <v>PLAGUICIDAS, ABONOS Y FERTILIZANTES</v>
          </cell>
        </row>
        <row r="116">
          <cell r="C116">
            <v>25301</v>
          </cell>
          <cell r="D116" t="str">
            <v>MEDICINAS Y PRODUCTOS FARMACÉUTICOS</v>
          </cell>
        </row>
        <row r="117">
          <cell r="C117">
            <v>25401</v>
          </cell>
          <cell r="D117" t="str">
            <v>MATERIALES, ACCESORIOS Y SUMINISTROS MÉDICOS</v>
          </cell>
        </row>
        <row r="118">
          <cell r="C118">
            <v>25501</v>
          </cell>
          <cell r="D118" t="str">
            <v>MATERIALES, ACCESORIOS Y SUMINISTROS DE LABORATORIO</v>
          </cell>
        </row>
        <row r="119">
          <cell r="C119">
            <v>25901</v>
          </cell>
          <cell r="D119" t="str">
            <v>OTROS PRODUCTOS QUÍMICOS</v>
          </cell>
        </row>
        <row r="120">
          <cell r="C120">
            <v>26101</v>
          </cell>
          <cell r="D120" t="str">
            <v>COMBUSTIBLES, LUBRICANTES Y ADITIVOS PARA VEHÍCULOS TERRESTRES, AÉREOS, MARÍTIMOS, LACUSTRES Y FLUVIALES DESTINADOS A LA EJECUCIÓN DE PROGRAMAS DE SEGURIDAD PÚBLICA Y NACIONAL</v>
          </cell>
        </row>
        <row r="121">
          <cell r="C121">
            <v>26102</v>
          </cell>
          <cell r="D121" t="str">
            <v>COMBUSTIBLES, LUBRICANTES Y ADITIVOS PARA VEHÍCULOS TERRESTRES, AÉREOS, MARÍTIMOS, LACUSTRES Y FLUVIALES DESTINADOS A SERVICIOS PÚBLICOS Y LA OPERACIÓN DE PROGRAMAS PÚBLICOS</v>
          </cell>
        </row>
        <row r="122">
          <cell r="C122">
            <v>26103</v>
          </cell>
          <cell r="D122" t="str">
            <v>COMBUSTIBLES, LUBRICANTES Y ADITIVOS PARA VEHÍCULOS TERRESTRES, AÉREOS, MARÍTIMOS, LACUSTRES Y FLUVIALES DESTINADOS A SERVICIOS ADMINISTRATIVOS</v>
          </cell>
        </row>
        <row r="123">
          <cell r="C123">
            <v>26104</v>
          </cell>
          <cell r="D123" t="str">
            <v>COMBUSTIBLES, LUBRICANTES Y ADITIVOS PARA VEHÍCULOS TERRESTRES, AÉREOS, MARÍTIMOS, LACUSTRES Y FLUVIALES ASIGNADOS A SERVIDORES PÚBLICOS</v>
          </cell>
        </row>
        <row r="124">
          <cell r="C124">
            <v>26105</v>
          </cell>
          <cell r="D124" t="str">
            <v>COMBUSTIBLES, LUBRICANTES Y ADITIVOS PARA MAQUINARIA, EQUIPO DE PRODUCCIÓN Y SERVICIOS ADMINISTRATIVOS</v>
          </cell>
        </row>
        <row r="125">
          <cell r="C125">
            <v>26106</v>
          </cell>
          <cell r="D125" t="str">
            <v>PIDIREGAS CARGOS VARIABLES</v>
          </cell>
        </row>
        <row r="126">
          <cell r="C126">
            <v>26107</v>
          </cell>
          <cell r="D126" t="str">
            <v>COMBUSTIBLES NACIONALES PARA PLANTAS PRODUCTIVAS</v>
          </cell>
        </row>
        <row r="127">
          <cell r="C127">
            <v>26108</v>
          </cell>
          <cell r="D127" t="str">
            <v>COMBUSTIBLES DE IMPORTACIÓN PARA PLANTAS PRODUCTIVAS</v>
          </cell>
        </row>
        <row r="128">
          <cell r="C128">
            <v>27101</v>
          </cell>
          <cell r="D128" t="str">
            <v>VESTUARIO Y UNIFORMES</v>
          </cell>
        </row>
        <row r="129">
          <cell r="C129">
            <v>27201</v>
          </cell>
          <cell r="D129" t="str">
            <v>PRENDAS DE PROTECCIÓN PERSONAL</v>
          </cell>
        </row>
        <row r="130">
          <cell r="C130">
            <v>27301</v>
          </cell>
          <cell r="D130" t="str">
            <v>ARTÍCULOS DEPORTIVOS</v>
          </cell>
        </row>
        <row r="131">
          <cell r="C131">
            <v>27401</v>
          </cell>
          <cell r="D131" t="str">
            <v>PRODUCTOS TEXTILES</v>
          </cell>
        </row>
        <row r="132">
          <cell r="C132">
            <v>27501</v>
          </cell>
          <cell r="D132" t="str">
            <v>BLANCOS Y OTROS PRODUCTOS TEXTILES, EXCEPTO PRENDAS DE VESTIR</v>
          </cell>
        </row>
        <row r="133">
          <cell r="C133">
            <v>28101</v>
          </cell>
          <cell r="D133" t="str">
            <v>SUSTANCIAS Y MATERIALES EXPLOSIVOS</v>
          </cell>
        </row>
        <row r="134">
          <cell r="C134">
            <v>28201</v>
          </cell>
          <cell r="D134" t="str">
            <v>MATERIALES DE SEGURIDAD PÚBLICA</v>
          </cell>
        </row>
        <row r="135">
          <cell r="C135">
            <v>28301</v>
          </cell>
          <cell r="D135" t="str">
            <v>PRENDAS DE PROTECCIÓN PARA SEGURIDAD PÚBLICA Y NACIONAL</v>
          </cell>
        </row>
        <row r="136">
          <cell r="C136">
            <v>29101</v>
          </cell>
          <cell r="D136" t="str">
            <v>HERRAMIENTAS MENORES</v>
          </cell>
        </row>
        <row r="137">
          <cell r="C137">
            <v>29201</v>
          </cell>
          <cell r="D137" t="str">
            <v>REFACCIONES Y ACCESORIOS MENORES DE EDIFICIOS</v>
          </cell>
        </row>
        <row r="138">
          <cell r="C138">
            <v>29301</v>
          </cell>
          <cell r="D138" t="str">
            <v>REFACCIONES Y ACCESORIOS MENORES DE MOBILIARIO Y EQUIPO DE ADMINISTRACIÓN, EDUCACIONAL Y RECREATIVO</v>
          </cell>
        </row>
        <row r="139">
          <cell r="C139">
            <v>29401</v>
          </cell>
          <cell r="D139" t="str">
            <v>REFACCIONES Y ACCESORIOS PARA EQUIPO DE CÓMPUTO</v>
          </cell>
        </row>
        <row r="140">
          <cell r="C140">
            <v>29501</v>
          </cell>
          <cell r="D140" t="str">
            <v>REFACCIONES Y ACCESORIOS MENORES DE EQUIPO E INSTRUMENTAL MÉDICO Y DE LABORATORIO</v>
          </cell>
        </row>
        <row r="141">
          <cell r="C141">
            <v>29601</v>
          </cell>
          <cell r="D141" t="str">
            <v>REFACCIONES Y ACCESORIOS MENORES DE EQUIPO DE TRANSPORTE</v>
          </cell>
        </row>
        <row r="142">
          <cell r="C142">
            <v>29701</v>
          </cell>
          <cell r="D142" t="str">
            <v>REFACCIONES Y ACCESORIOS MENORES DE EQUIPO DE DEFENSA Y SEGURIDAD</v>
          </cell>
        </row>
        <row r="143">
          <cell r="C143">
            <v>29801</v>
          </cell>
          <cell r="D143" t="str">
            <v>REFACCIONES Y ACCESORIOS MENORES DE MAQUINARIA Y OTROS EQUIPOS</v>
          </cell>
        </row>
        <row r="144">
          <cell r="C144">
            <v>29901</v>
          </cell>
          <cell r="D144" t="str">
            <v>REFACCIONES Y ACCESORIOS MENORES OTROS BIENES MUEBLES</v>
          </cell>
        </row>
        <row r="145">
          <cell r="C145">
            <v>31101</v>
          </cell>
          <cell r="D145" t="str">
            <v>SERVICIO DE ENERGÍA ELÉCTRICA</v>
          </cell>
        </row>
        <row r="146">
          <cell r="C146">
            <v>31201</v>
          </cell>
          <cell r="D146" t="str">
            <v>SERVICIO DE GAS</v>
          </cell>
        </row>
        <row r="147">
          <cell r="C147">
            <v>31301</v>
          </cell>
          <cell r="D147" t="str">
            <v>SERVICIO DE AGUA</v>
          </cell>
        </row>
        <row r="148">
          <cell r="C148">
            <v>31401</v>
          </cell>
          <cell r="D148" t="str">
            <v>SERVICIO TELEFÓNICO CONVENCIONAL</v>
          </cell>
        </row>
        <row r="149">
          <cell r="C149">
            <v>31501</v>
          </cell>
          <cell r="D149" t="str">
            <v>SERVICIO DE TELEFONÍA CELULAR</v>
          </cell>
        </row>
        <row r="150">
          <cell r="C150">
            <v>31601</v>
          </cell>
          <cell r="D150" t="str">
            <v>SERVICIO DE RADIOLOCALIZACIÓN</v>
          </cell>
        </row>
        <row r="151">
          <cell r="C151">
            <v>31602</v>
          </cell>
          <cell r="D151" t="str">
            <v>SERVICIOS DE TELECOMUNICACIONES</v>
          </cell>
        </row>
        <row r="152">
          <cell r="C152">
            <v>31701</v>
          </cell>
          <cell r="D152" t="str">
            <v>SERVICIOS DE CONDUCCIÓN DE SEÑALES ANALÓGICAS Y DIGITALES</v>
          </cell>
        </row>
        <row r="153">
          <cell r="C153">
            <v>31801</v>
          </cell>
          <cell r="D153" t="str">
            <v>SERVICIO POSTAL</v>
          </cell>
        </row>
        <row r="154">
          <cell r="C154">
            <v>31802</v>
          </cell>
          <cell r="D154" t="str">
            <v>SERVICIO TELEGRÁFICO</v>
          </cell>
        </row>
        <row r="155">
          <cell r="C155">
            <v>31901</v>
          </cell>
          <cell r="D155" t="str">
            <v>SERVICIOS INTEGRALES DE TELECOMUNICACIÓN</v>
          </cell>
        </row>
        <row r="156">
          <cell r="C156">
            <v>31902</v>
          </cell>
          <cell r="D156" t="str">
            <v>CONTRATACIÓN DE OTROS SERVICIOS</v>
          </cell>
        </row>
        <row r="157">
          <cell r="C157">
            <v>31903</v>
          </cell>
          <cell r="D157" t="str">
            <v>SERVICIOS GENERALES PARA PLANTELES EDUCATIVOS</v>
          </cell>
        </row>
        <row r="158">
          <cell r="C158">
            <v>32101</v>
          </cell>
          <cell r="D158" t="str">
            <v>ARRENDAMIENTO DE TERRENOS</v>
          </cell>
        </row>
        <row r="159">
          <cell r="C159">
            <v>32201</v>
          </cell>
          <cell r="D159" t="str">
            <v>ARRENDAMIENTO DE EDIFICIOS Y LOCALES</v>
          </cell>
        </row>
        <row r="160">
          <cell r="C160">
            <v>32301</v>
          </cell>
          <cell r="D160" t="str">
            <v>ARRENDAMIENTO DE EQUIPO Y BIENES INFORMÁTICOS</v>
          </cell>
        </row>
        <row r="161">
          <cell r="C161">
            <v>32302</v>
          </cell>
          <cell r="D161" t="str">
            <v>ARRENDAMIENTO DE MOBILIARIO</v>
          </cell>
        </row>
        <row r="162">
          <cell r="C162">
            <v>32501</v>
          </cell>
          <cell r="D162" t="str">
            <v>ARRENDAMIENTO DE VEHÍCULOS TERRESTRES, AÉREOS, MARÍTIMOS, LACUSTRES Y FLUVIALES PARA LA EJECUCIÓN DE PROGRAMAS DE SEGURIDAD PÚBLICA Y NACIONAL</v>
          </cell>
        </row>
        <row r="163">
          <cell r="C163">
            <v>32502</v>
          </cell>
          <cell r="D163" t="str">
            <v>ARRENDAMIENTO DE VEHÍCULOS TERRESTRES, AÉREOS, MARÍTIMOS, LACUSTRES Y FLUVIALES PARA SERVICIOS PÚBLICOS Y LA OPERACIÓN DE PROGRAMAS PÚBLICOS</v>
          </cell>
        </row>
        <row r="164">
          <cell r="C164">
            <v>32503</v>
          </cell>
          <cell r="D164" t="str">
            <v>ARRENDAMIENTO DE VEHÍCULOS TERRESTRES, AÉREOS, MARÍTIMOS, LACUSTRES Y FLUVIALES PARA SERVICIOS ADMINISTRATIVOS</v>
          </cell>
        </row>
        <row r="165">
          <cell r="C165">
            <v>32504</v>
          </cell>
          <cell r="D165" t="str">
            <v>ARRENDAMIENTO DE VEHÍCULOS TERRESTRES, AÉREOS, MARÍTIMOS, LACUSTRES Y FLUVIALES PARA DESASTRES NATURALES</v>
          </cell>
        </row>
        <row r="166">
          <cell r="C166">
            <v>32505</v>
          </cell>
          <cell r="D166" t="str">
            <v>ARRENDAMIENTO DE VEHÍCULOS TERRESTRES, AÉREOS, MARÍTIMOS, LACUSTRES Y FLUVIALES PARA SERVIDORES PÚBLICOS</v>
          </cell>
        </row>
        <row r="167">
          <cell r="C167">
            <v>32601</v>
          </cell>
          <cell r="D167" t="str">
            <v>ARRENDAMIENTO DE MAQUINARIA Y EQUIPO</v>
          </cell>
        </row>
        <row r="168">
          <cell r="C168">
            <v>32701</v>
          </cell>
          <cell r="D168" t="str">
            <v>PATENTES, REGALÍAS Y OTROS</v>
          </cell>
        </row>
        <row r="169">
          <cell r="C169">
            <v>32901</v>
          </cell>
          <cell r="D169" t="str">
            <v>ARRENDAMIENTO DE SUSTANCIAS Y PRODUCTOS QUÍMICOS</v>
          </cell>
        </row>
        <row r="170">
          <cell r="C170">
            <v>32902</v>
          </cell>
          <cell r="D170" t="str">
            <v>PIDIREGAS CARGOS FIJOS</v>
          </cell>
        </row>
        <row r="171">
          <cell r="C171">
            <v>32903</v>
          </cell>
          <cell r="D171" t="str">
            <v>OTROS ARRENDAMIENTOS</v>
          </cell>
        </row>
        <row r="172">
          <cell r="C172">
            <v>33101</v>
          </cell>
          <cell r="D172" t="str">
            <v>ASESORÍAS ASOCIADAS A CONVENIOS, TRATADOS O ACUERDOS</v>
          </cell>
        </row>
        <row r="173">
          <cell r="C173">
            <v>33102</v>
          </cell>
          <cell r="D173" t="str">
            <v>ASESORÍAS POR CONTROVERSIAS EN EL MARCO DE LOS TRATADOS INTERNACIONALES</v>
          </cell>
        </row>
        <row r="174">
          <cell r="C174">
            <v>33103</v>
          </cell>
          <cell r="D174" t="str">
            <v>CONSULTORÍAS PARA PROGRAMAS O PROYECTOS FINANCIADOS POR ORGANISMOS INTERNACIONALES</v>
          </cell>
        </row>
        <row r="175">
          <cell r="C175">
            <v>33104</v>
          </cell>
          <cell r="D175" t="str">
            <v>OTRAS ASESORÍAS PARA LA OPERACIÓN DE PROGRAMAS</v>
          </cell>
        </row>
        <row r="176">
          <cell r="C176">
            <v>33105</v>
          </cell>
          <cell r="D176" t="str">
            <v>SERVICIOS RELACIONADOS CON PROCEDIMIENTOS JURISDICCIONALES</v>
          </cell>
        </row>
        <row r="177">
          <cell r="C177">
            <v>33301</v>
          </cell>
          <cell r="D177" t="str">
            <v>SERVICIOS DE INFORMÁTICA</v>
          </cell>
        </row>
        <row r="178">
          <cell r="C178">
            <v>33302</v>
          </cell>
          <cell r="D178" t="str">
            <v>SERVICIOS ESTADÍSTICOS Y GEOGRÁFICOS</v>
          </cell>
        </row>
        <row r="179">
          <cell r="C179">
            <v>33303</v>
          </cell>
          <cell r="D179" t="str">
            <v>SERVICIOS RELACIONADOS CON CERTIFICACIÓN DE PROCESOS</v>
          </cell>
        </row>
        <row r="180">
          <cell r="C180">
            <v>33401</v>
          </cell>
          <cell r="D180" t="str">
            <v>SERVICIOS PARA CAPACITACIÓN A SERVIDORES PÚBLICOS</v>
          </cell>
        </row>
        <row r="181">
          <cell r="C181">
            <v>33501</v>
          </cell>
          <cell r="D181" t="str">
            <v>ESTUDIOS E INVESTIGACIONES</v>
          </cell>
        </row>
        <row r="182">
          <cell r="C182">
            <v>33601</v>
          </cell>
          <cell r="D182" t="str">
            <v>SERVICIOS RELACIONADOS CON TRADUCCIONES</v>
          </cell>
        </row>
        <row r="183">
          <cell r="C183">
            <v>33602</v>
          </cell>
          <cell r="D183" t="str">
            <v>OTROS SERVICIOS COMERCIALES</v>
          </cell>
        </row>
        <row r="184">
          <cell r="C184">
            <v>33603</v>
          </cell>
          <cell r="D184" t="str">
            <v>IMPRESIONES DE DOCUMENTOS OFICIALES PARA LA PRESTACIÓN DE SERVICIOS PÚBLICOS, IDENTIFICACIÓN, FORMATOS ADMINISTRATIVOS Y FISCALES, FORMAS VALORADAS, CERTIFICADOS Y TÍTULOS</v>
          </cell>
        </row>
        <row r="185">
          <cell r="C185">
            <v>33604</v>
          </cell>
          <cell r="D185" t="str">
            <v>IMPRESIÓN Y ELABORACIÓN DE MATERIAL INFORMATIVO DERIVADO DE LA OPERACIÓN Y ADMINISTRACIÓN DE LAS DEPENDENCIAS Y ENTIDADES</v>
          </cell>
        </row>
        <row r="186">
          <cell r="C186">
            <v>33605</v>
          </cell>
          <cell r="D186" t="str">
            <v>INFORMACIÓN EN MEDIOS MASIVOS DERIVADA DE LA OPERACIÓN Y ADMINISTRACIÓN DE LAS DEPENDENCIAS Y ENTIDADES</v>
          </cell>
        </row>
        <row r="187">
          <cell r="C187">
            <v>33701</v>
          </cell>
          <cell r="D187" t="str">
            <v>GASTOS DE SEGURIDAD PÚBLICA Y NACIONAL</v>
          </cell>
        </row>
        <row r="188">
          <cell r="C188">
            <v>33702</v>
          </cell>
          <cell r="D188" t="str">
            <v>GASTOS EN ACTIVIDADES DE SEGURIDAD Y LOGÍSTICA DEL ESTADO MAYOR PRESIDENCIAL</v>
          </cell>
        </row>
        <row r="189">
          <cell r="C189">
            <v>33801</v>
          </cell>
          <cell r="D189" t="str">
            <v>SERVICIOS DE VIGILANCIA</v>
          </cell>
        </row>
        <row r="190">
          <cell r="C190">
            <v>33901</v>
          </cell>
          <cell r="D190" t="str">
            <v>SUBCONTRATACIÓN DE SERVICIOS CON TERCEROS</v>
          </cell>
        </row>
        <row r="191">
          <cell r="C191">
            <v>33902</v>
          </cell>
          <cell r="D191" t="str">
            <v>PROYECTOS PARA PRESTACIÓN DE SERVICIOS</v>
          </cell>
        </row>
        <row r="192">
          <cell r="C192">
            <v>33903</v>
          </cell>
          <cell r="D192" t="str">
            <v>SERVICIOS INTEGRALES</v>
          </cell>
        </row>
        <row r="193">
          <cell r="C193">
            <v>34101</v>
          </cell>
          <cell r="D193" t="str">
            <v>SERVICIOS BANCARIOS Y FINANCIEROS</v>
          </cell>
        </row>
        <row r="194">
          <cell r="C194">
            <v>34301</v>
          </cell>
          <cell r="D194" t="str">
            <v>GASTOS INHERENTES A LA RECAUDACIÓN</v>
          </cell>
        </row>
        <row r="195">
          <cell r="C195">
            <v>34401</v>
          </cell>
          <cell r="D195" t="str">
            <v>SEGURO DE RESPONSABILIDAD PATRIMONIAL DEL ESTADO</v>
          </cell>
        </row>
        <row r="196">
          <cell r="C196">
            <v>34501</v>
          </cell>
          <cell r="D196" t="str">
            <v>SEGUROS DE BIENES PATRIMONIALES</v>
          </cell>
        </row>
        <row r="197">
          <cell r="C197">
            <v>34601</v>
          </cell>
          <cell r="D197" t="str">
            <v>ALMACENAJE, EMBALAJE Y ENVASE</v>
          </cell>
        </row>
        <row r="198">
          <cell r="C198">
            <v>34701</v>
          </cell>
          <cell r="D198" t="str">
            <v>FLETES Y MANIOBRAS</v>
          </cell>
        </row>
        <row r="199">
          <cell r="C199">
            <v>34801</v>
          </cell>
          <cell r="D199" t="str">
            <v>COMISIONES POR VENTAS</v>
          </cell>
        </row>
        <row r="200">
          <cell r="C200">
            <v>35101</v>
          </cell>
          <cell r="D200" t="str">
            <v>MANTENIMIENTO Y CONSERVACIÓN DE INMUEBLES PARA LA PRESTACIÓN DE SERVICIOS ADMINISTRATIVOS</v>
          </cell>
        </row>
        <row r="201">
          <cell r="C201">
            <v>35102</v>
          </cell>
          <cell r="D201" t="str">
            <v>MANTENIMIENTO Y CONSERVACIÓN DE INMUEBLES PARA LA PRESTACIÓN DE SERVICIOS PÚBLICOS</v>
          </cell>
        </row>
        <row r="202">
          <cell r="C202">
            <v>35201</v>
          </cell>
          <cell r="D202" t="str">
            <v>MANTENIMIENTO Y CONSERVACIÓN DE MOBILIARIO Y EQUIPO DE ADMINISTRACIÓN</v>
          </cell>
        </row>
        <row r="203">
          <cell r="C203">
            <v>35301</v>
          </cell>
          <cell r="D203" t="str">
            <v>MANTENIMIENTO Y CONSERVACIÓN DE BIENES INFORMÁTICOS</v>
          </cell>
        </row>
        <row r="204">
          <cell r="C204">
            <v>35401</v>
          </cell>
          <cell r="D204" t="str">
            <v>INSTALACIÓN, REPARACIÓN Y MANTENIMIENTO DE EQUIPO E INSTRUMENTAL MÉDICO Y DE LABORATORIO</v>
          </cell>
        </row>
        <row r="205">
          <cell r="C205">
            <v>35501</v>
          </cell>
          <cell r="D205" t="str">
            <v>MANTENIMIENTO Y CONSERVACIÓN DE VEHÍCULOS TERRESTRES, AÉREOS, MARÍTIMOS, LACUSTRES Y FLUVIALES</v>
          </cell>
        </row>
        <row r="206">
          <cell r="C206">
            <v>35601</v>
          </cell>
          <cell r="D206" t="str">
            <v>REPARACIÓN Y MANTENIMIENTO DE EQUIPO DE DEFENSA Y SEGURIDAD</v>
          </cell>
        </row>
        <row r="207">
          <cell r="C207">
            <v>35701</v>
          </cell>
          <cell r="D207" t="str">
            <v>MANTENIMIENTO Y CONSERVACIÓN DE MAQUINARIA Y EQUIPO</v>
          </cell>
        </row>
        <row r="208">
          <cell r="C208">
            <v>35702</v>
          </cell>
          <cell r="D208" t="str">
            <v>MANTENIMIENTO Y CONSERVACIÓN DE PLANTAS E INSTALACIONES PRODUCTIVAS</v>
          </cell>
        </row>
        <row r="209">
          <cell r="C209">
            <v>35801</v>
          </cell>
          <cell r="D209" t="str">
            <v>SERVICIOS DE LAVANDERÍA, LIMPIEZA E HIGIENE</v>
          </cell>
        </row>
        <row r="210">
          <cell r="C210">
            <v>35901</v>
          </cell>
          <cell r="D210" t="str">
            <v>SERVICIOS DE JARDINERÍA Y FUMIGACIÓN</v>
          </cell>
        </row>
        <row r="211">
          <cell r="C211">
            <v>36101</v>
          </cell>
          <cell r="D211" t="str">
            <v>DIFUSIÓN DE MENSAJES SOBRE PROGRAMAS Y ACTIVIDADES GUBERNAMENTALES</v>
          </cell>
        </row>
        <row r="212">
          <cell r="C212">
            <v>36201</v>
          </cell>
          <cell r="D212" t="str">
            <v>DIFUSIÓN DE MENSAJES COMERCIALES PARA PROMOVER LA VENTA DE PRODUCTOS O SERVICIOS</v>
          </cell>
        </row>
        <row r="213">
          <cell r="C213">
            <v>36901</v>
          </cell>
          <cell r="D213" t="str">
            <v>SERVICIOS RELACIONADOS CON MONITOREO DE INFORMACIÓN EN MEDIOS MASIVOS</v>
          </cell>
        </row>
        <row r="214">
          <cell r="C214">
            <v>37101</v>
          </cell>
          <cell r="D214" t="str">
            <v>PASAJES AÉREOS NACIONALES PARA LABORES EN CAMPO Y DE SUPERVISIÓN</v>
          </cell>
        </row>
        <row r="215">
          <cell r="C215">
            <v>37102</v>
          </cell>
          <cell r="D215" t="str">
            <v>PASAJES AÉREOS NACIONALES ASOCIADOS A LOS PROGRAMAS DE SEGURIDAD PÚBLICA Y NACIONAL</v>
          </cell>
        </row>
        <row r="216">
          <cell r="C216">
            <v>37103</v>
          </cell>
          <cell r="D216" t="str">
            <v>PASAJES AÉREOS NACIONALES ASOCIADOS A DESASTRES NATURALES</v>
          </cell>
        </row>
        <row r="217">
          <cell r="C217">
            <v>37104</v>
          </cell>
          <cell r="D217" t="str">
            <v>PASAJES AÉREOS NACIONALES PARA SERVIDORES PÚBLICOS DE MANDO EN EL DESEMPEÑO DE COMISIONES Y FUNCIONES OFICIALES</v>
          </cell>
        </row>
        <row r="218">
          <cell r="C218">
            <v>37105</v>
          </cell>
          <cell r="D218" t="str">
            <v>PASAJES AÉREOS INTERNACIONALES ASOCIADOS A LOS PROGRAMAS DE SEGURIDAD PÚBLICA Y NACIONAL</v>
          </cell>
        </row>
        <row r="219">
          <cell r="C219">
            <v>37106</v>
          </cell>
          <cell r="D219" t="str">
            <v>PASAJES AÉREOS INTERNACIONALES PARA SERVIDORES PÚBLICOS EN EL DESEMPEÑO DE COMISIONES Y FUNCIONES OFICIALES</v>
          </cell>
        </row>
        <row r="220">
          <cell r="C220">
            <v>37201</v>
          </cell>
          <cell r="D220" t="str">
            <v>PASAJES TERRESTRES NACIONALES PARA LABORES EN CAMPO Y DE SUPERVISIÓN</v>
          </cell>
        </row>
        <row r="221">
          <cell r="C221">
            <v>37202</v>
          </cell>
          <cell r="D221" t="str">
            <v>PASAJES TERRESTRES NACIONALES ASOCIADOS A LOS PROGRAMAS DE SEGURIDAD PÚBLICA Y NACIONAL</v>
          </cell>
        </row>
        <row r="222">
          <cell r="C222">
            <v>37203</v>
          </cell>
          <cell r="D222" t="str">
            <v>PASAJES TERRESTRES NACIONALES ASOCIADOS A DESASTRES NATURALES</v>
          </cell>
        </row>
        <row r="223">
          <cell r="C223">
            <v>37204</v>
          </cell>
          <cell r="D223" t="str">
            <v>PASAJES TERRESTRES NACIONALES PARA SERVIDORES PÚBLICOS DE MANDO EN EL DESEMPEÑO DE COMISIONES Y FUNCIONES OFICIALES</v>
          </cell>
        </row>
        <row r="224">
          <cell r="C224">
            <v>37205</v>
          </cell>
          <cell r="D224" t="str">
            <v>PASAJES TERRESTRES INTERNACIONALES ASOCIADOS A LOS PROGRAMAS DE SEGURIDAD PÚBLICA Y NACIONAL</v>
          </cell>
        </row>
        <row r="225">
          <cell r="C225">
            <v>37206</v>
          </cell>
          <cell r="D225" t="str">
            <v>PASAJES TERRESTRES INTERNACIONALES PARA SERVIDORES PÚBLICOS EN EL DESEMPEÑO DE COMISIONES Y FUNCIONES OFICIALES</v>
          </cell>
        </row>
        <row r="226">
          <cell r="C226">
            <v>37301</v>
          </cell>
          <cell r="D226" t="str">
            <v>PASAJES MARITIMO, LACUSTRES Y FLUIVIALES ASOCIADOS A LOS PROGRAMAS DE SEGURIDAD PUBLICA Y NACIONAL</v>
          </cell>
        </row>
        <row r="227">
          <cell r="C227">
            <v>37501</v>
          </cell>
          <cell r="D227" t="str">
            <v>VIÁTICOS NACIONALES PARA LABORES EN CAMPO Y DE SUPERVISIÓN</v>
          </cell>
        </row>
        <row r="228">
          <cell r="C228">
            <v>37502</v>
          </cell>
          <cell r="D228" t="str">
            <v>VIÁTICOS NACIONALES ASOCIADOS A LOS PROGRAMAS DE SEGURIDAD PÚBLICA Y NACIONAL</v>
          </cell>
        </row>
        <row r="229">
          <cell r="C229">
            <v>37503</v>
          </cell>
          <cell r="D229" t="str">
            <v>VIÁTICOS NACIONALES ASOCIADOS A DESASTRES NATURALES</v>
          </cell>
        </row>
        <row r="230">
          <cell r="C230">
            <v>37504</v>
          </cell>
          <cell r="D230" t="str">
            <v>VIÁTICOS NACIONALES PARA SERVIDORES PÚBLICOS EN EL DESEMPEÑO DE FUNCIONES OFICIALES</v>
          </cell>
        </row>
        <row r="231">
          <cell r="C231">
            <v>37601</v>
          </cell>
          <cell r="D231" t="str">
            <v>VIÁTICOS EN EL EXTRANJERO ASOCIADOS A LOS PROGRAMAS DE SEGURIDAD PÚBLICA Y NACIONAL</v>
          </cell>
        </row>
        <row r="232">
          <cell r="C232">
            <v>37602</v>
          </cell>
          <cell r="D232" t="str">
            <v>VIÁTICOS EN EL EXTRANJERO PARA SERVIDORES PÚBLICOS EN EL DESEMPEÑO DE COMISIONES Y FUNCIONES OFICIALES</v>
          </cell>
        </row>
        <row r="233">
          <cell r="C233">
            <v>37701</v>
          </cell>
          <cell r="D233" t="str">
            <v>INSTALACIÓN DEL PERSONAL FEDERAL</v>
          </cell>
        </row>
        <row r="234">
          <cell r="C234">
            <v>37801</v>
          </cell>
          <cell r="D234" t="str">
            <v>SERVICIOS INTEGRALES NACIONALES PARA SERVIDORES PÚBLICOS EN EL DESEMPEÑO DE COMISIONES Y FUNCIONES OFICIALES</v>
          </cell>
        </row>
        <row r="235">
          <cell r="C235">
            <v>37802</v>
          </cell>
          <cell r="D235" t="str">
            <v>SERVICIOS INTEGRALES EN EL EXTRANJERO PARA SERVIDORES PÚBLICOS EN EL DESEMPEÑO DE COMISIONES Y FUNCIONES OFICIALES</v>
          </cell>
        </row>
        <row r="236">
          <cell r="C236">
            <v>37901</v>
          </cell>
          <cell r="D236" t="str">
            <v>GASTOS PARA OPERATIVOS Y TRABAJOS DE CAMPO EN ÁREAS RURALES</v>
          </cell>
        </row>
        <row r="237">
          <cell r="C237">
            <v>38101</v>
          </cell>
          <cell r="D237" t="str">
            <v>GASTOS DE CEREMONIAL DEL TITULAR DEL EJECUTIVO FEDERAL</v>
          </cell>
        </row>
        <row r="238">
          <cell r="C238">
            <v>38102</v>
          </cell>
          <cell r="D238" t="str">
            <v>GASTOS DE CEREMONIAL DE LOS TITULARES DE LAS DEPENDENCIAS Y ENTIDADES</v>
          </cell>
        </row>
        <row r="239">
          <cell r="C239">
            <v>38103</v>
          </cell>
          <cell r="D239" t="str">
            <v>GASTOS INHERENTES A LA INVESTIDURA PRESIDENCIAL</v>
          </cell>
        </row>
        <row r="240">
          <cell r="C240">
            <v>38201</v>
          </cell>
          <cell r="D240" t="str">
            <v>GASTOS DE ORDEN SOCIAL</v>
          </cell>
        </row>
        <row r="241">
          <cell r="C241">
            <v>38301</v>
          </cell>
          <cell r="D241" t="str">
            <v>CONGRESOS Y CONVENCIONES</v>
          </cell>
        </row>
        <row r="242">
          <cell r="C242">
            <v>38401</v>
          </cell>
          <cell r="D242" t="str">
            <v>EXPOSICIONES</v>
          </cell>
        </row>
        <row r="243">
          <cell r="C243">
            <v>38501</v>
          </cell>
          <cell r="D243" t="str">
            <v>GASTOS PARA ALIMENTACIÓN DE SERVIDORES PÚBLICOS DE MANDO</v>
          </cell>
        </row>
        <row r="244">
          <cell r="C244">
            <v>39101</v>
          </cell>
          <cell r="D244" t="str">
            <v>FUNERALES Y PAGAS DE DEFUNCIÓN</v>
          </cell>
        </row>
        <row r="245">
          <cell r="C245">
            <v>39201</v>
          </cell>
          <cell r="D245" t="str">
            <v>IMPUESTOS Y DERECHOS DE EXPORTACIÓN</v>
          </cell>
        </row>
        <row r="246">
          <cell r="C246">
            <v>39202</v>
          </cell>
          <cell r="D246" t="str">
            <v>OTROS IMPUESTOS Y DERECHOS</v>
          </cell>
        </row>
        <row r="247">
          <cell r="C247">
            <v>39301</v>
          </cell>
          <cell r="D247" t="str">
            <v>IMPUESTOS Y DERECHOS DE IMPORTACIÓN</v>
          </cell>
        </row>
        <row r="248">
          <cell r="C248">
            <v>39401</v>
          </cell>
          <cell r="D248" t="str">
            <v>EROGACIONES POR RESOLUCIONES POR AUTORIDAD COMPETENTE</v>
          </cell>
        </row>
        <row r="249">
          <cell r="C249">
            <v>39402</v>
          </cell>
          <cell r="D249" t="str">
            <v>INDEMNIZACIONES POR EXPROPIACIÓN DE PREDIOS</v>
          </cell>
        </row>
        <row r="250">
          <cell r="C250">
            <v>39501</v>
          </cell>
          <cell r="D250" t="str">
            <v>PENAS, MULTAS, ACCESORIOS Y ACTUALIZACIONES</v>
          </cell>
        </row>
        <row r="251">
          <cell r="C251">
            <v>39601</v>
          </cell>
          <cell r="D251" t="str">
            <v>PÉRDIDAS DEL ERARIO FEDERAL</v>
          </cell>
        </row>
        <row r="252">
          <cell r="C252">
            <v>39602</v>
          </cell>
          <cell r="D252" t="str">
            <v>OTROS GASTOS POR RESPONSABILIDADES</v>
          </cell>
        </row>
        <row r="253">
          <cell r="C253">
            <v>39701</v>
          </cell>
          <cell r="D253" t="str">
            <v>EROGACIONES POR PAGO DE UTILIDADES</v>
          </cell>
        </row>
        <row r="254">
          <cell r="C254">
            <v>39801</v>
          </cell>
          <cell r="D254" t="str">
            <v>IMPUESTO SOBRE NÓMINAS</v>
          </cell>
        </row>
        <row r="255">
          <cell r="C255">
            <v>39901</v>
          </cell>
          <cell r="D255" t="str">
            <v>GASTOS DE LAS COMISIONES INTERNACIONALES DE LÍMITES Y AGUAS</v>
          </cell>
        </row>
        <row r="256">
          <cell r="C256">
            <v>39902</v>
          </cell>
          <cell r="D256" t="str">
            <v>GASTOS DE LAS OFICINAS DEL SERVICIO EXTERIOR MEXICANO</v>
          </cell>
        </row>
        <row r="257">
          <cell r="C257">
            <v>39903</v>
          </cell>
          <cell r="D257" t="str">
            <v>ASIGNACIONES A LOS GRUPOS PARLAMENTARIOS</v>
          </cell>
        </row>
        <row r="258">
          <cell r="C258">
            <v>39904</v>
          </cell>
          <cell r="D258" t="str">
            <v>PARTICIPACIONES EN ORGANOS DE GOBIERNO</v>
          </cell>
        </row>
        <row r="259">
          <cell r="C259">
            <v>39905</v>
          </cell>
          <cell r="D259" t="str">
            <v>ACTIVIDADES DE COORDINACIÓN CON EL PRESIDENTE ELECTO</v>
          </cell>
        </row>
        <row r="260">
          <cell r="C260">
            <v>39906</v>
          </cell>
          <cell r="D260" t="str">
            <v>SERVICIOS CORPORATIVOS PRESTADOS POR LAS ENTIDADES PARAESTATALES A SUS ORGANISMOS</v>
          </cell>
        </row>
        <row r="261">
          <cell r="C261">
            <v>39907</v>
          </cell>
          <cell r="D261" t="str">
            <v>SERVICIOS PRESTADOS ENTRE ORGANISMOS DE UNA ENTIDAD PARAESTATAL</v>
          </cell>
        </row>
        <row r="262">
          <cell r="C262">
            <v>39908</v>
          </cell>
          <cell r="D262" t="str">
            <v>EROGACIONES POR CUENTA DE TERCEROS</v>
          </cell>
        </row>
        <row r="263">
          <cell r="C263">
            <v>39909</v>
          </cell>
          <cell r="D263" t="str">
            <v>EROGACIONES RECUPERABLES</v>
          </cell>
        </row>
        <row r="264">
          <cell r="C264">
            <v>39910</v>
          </cell>
          <cell r="D264" t="str">
            <v>APERTURA DE FONDO ROTATORIO</v>
          </cell>
        </row>
        <row r="265">
          <cell r="C265">
            <v>41501</v>
          </cell>
          <cell r="D265" t="str">
            <v>TRANSFERENCIAS PARA CUBRIR EL DÉFICIT DE OPERACIÓN Y LOS GASTOS DE ADMINISTRACIÓN ASOCIADOS AL OTORGAMIENTO DE SUBSIDIOS</v>
          </cell>
        </row>
        <row r="266">
          <cell r="C266">
            <v>41601</v>
          </cell>
          <cell r="D266" t="str">
            <v>TRANSFERENCIAS A ENTIDADES EMPRESARIALES NO FINANCIERAS DERIVADAS DE LA OBTENCIÓN DE DERECHOS</v>
          </cell>
        </row>
        <row r="267">
          <cell r="C267">
            <v>43101</v>
          </cell>
          <cell r="D267" t="str">
            <v>SUBSIDIOS A LA PRODUCCIÓN</v>
          </cell>
        </row>
        <row r="268">
          <cell r="C268">
            <v>43201</v>
          </cell>
          <cell r="D268" t="str">
            <v>SUBSIDIOS A LA DISTRIBUCIÓN</v>
          </cell>
        </row>
        <row r="269">
          <cell r="C269">
            <v>43301</v>
          </cell>
          <cell r="D269" t="str">
            <v>SUBSIDIOS PARA INVERSIÓN</v>
          </cell>
        </row>
        <row r="270">
          <cell r="C270">
            <v>43401</v>
          </cell>
          <cell r="D270" t="str">
            <v>SUBSIDIOS A LA PRESTACIÓN DE SERVICIOS PÚBLICOS</v>
          </cell>
        </row>
        <row r="271">
          <cell r="C271">
            <v>43501</v>
          </cell>
          <cell r="D271" t="str">
            <v>SUBSIDIOS PARA CUBRIR DIFERENCIALES DE TASAS DE INTERÉS</v>
          </cell>
        </row>
        <row r="272">
          <cell r="C272">
            <v>43601</v>
          </cell>
          <cell r="D272" t="str">
            <v>SUBSIDIOS PARA LA ADQUISICIÓN DE VIVIENDA DE INTERÉS SOCIAL</v>
          </cell>
        </row>
        <row r="273">
          <cell r="C273">
            <v>43701</v>
          </cell>
          <cell r="D273" t="str">
            <v>SUBSIDIOS AL CONSUMO</v>
          </cell>
        </row>
        <row r="274">
          <cell r="C274">
            <v>43833</v>
          </cell>
          <cell r="D274" t="str">
            <v>SUBSIDIOS A LAS ENTIDADES FEDERATIVAS Y MUNICIPIOS</v>
          </cell>
        </row>
        <row r="275">
          <cell r="C275">
            <v>43901</v>
          </cell>
          <cell r="D275" t="str">
            <v>SUBSIDIOS PARA CAPACITACIÓN Y BECAS</v>
          </cell>
        </row>
        <row r="276">
          <cell r="C276">
            <v>43902</v>
          </cell>
          <cell r="D276" t="str">
            <v>SUBSIDIOS A FIDEICOMISOS PRIVADOS Y ESTATALES</v>
          </cell>
        </row>
        <row r="277">
          <cell r="C277">
            <v>44101</v>
          </cell>
          <cell r="D277" t="str">
            <v>GASTOS RELACIONADOS CON ACTIVIDADES CULTURALES, DEPORTIVAS Y DE AYUDA EXTRAORDINARIA</v>
          </cell>
        </row>
        <row r="278">
          <cell r="C278">
            <v>44102</v>
          </cell>
          <cell r="D278" t="str">
            <v>GASTOS POR SERVICIOS DE TRASLADO DE PERSONAS</v>
          </cell>
        </row>
        <row r="279">
          <cell r="C279">
            <v>44103</v>
          </cell>
          <cell r="D279" t="str">
            <v>PREMIOS, RECOMPENSAS, PENSIONES DE GRACIA Y PENSIÓN RECREATIVA ESTUDIANTIL</v>
          </cell>
        </row>
        <row r="280">
          <cell r="C280">
            <v>44104</v>
          </cell>
          <cell r="D280" t="str">
            <v>PREMIOS, ESTÍMULOS, RECOMPENSAS, BECAS Y SEGUROS A DEPORTISTAS</v>
          </cell>
        </row>
        <row r="281">
          <cell r="C281">
            <v>44105</v>
          </cell>
          <cell r="D281" t="str">
            <v>APOYO A VOLUNTARIOS QUE PARTICIPAN EN DIVERSOS PROGRAMAS FEDERALES</v>
          </cell>
        </row>
        <row r="282">
          <cell r="C282">
            <v>44106</v>
          </cell>
          <cell r="D282" t="str">
            <v>COMPENSACIONES POR SERVICIOS DE CARÁCTER SOCIAL</v>
          </cell>
        </row>
        <row r="283">
          <cell r="C283">
            <v>44107</v>
          </cell>
          <cell r="D283" t="str">
            <v>APOYO A REPRESENTANTES DEL PODER LEGISLATIVO Y PARTIDOS POLÍTICOS ANTE EL CONSEJO GENERAL DEL IFE</v>
          </cell>
        </row>
        <row r="284">
          <cell r="C284">
            <v>44108</v>
          </cell>
          <cell r="D284" t="str">
            <v>DIETAS A CONSEJEROS ELECTORALES LOCALES Y DISTRITALES EN EL AÑO ELECTORAL FEDERAL</v>
          </cell>
        </row>
        <row r="285">
          <cell r="C285">
            <v>44109</v>
          </cell>
          <cell r="D285" t="str">
            <v>APOYOS PARA ALIMENTOS A FUNCIONARIOS DE CASILLA EL DÍA DE LA JORNADA ELECTORAL FEDERAL</v>
          </cell>
        </row>
        <row r="286">
          <cell r="C286">
            <v>44110</v>
          </cell>
          <cell r="D286" t="str">
            <v>APOYO FINANCIERO A CONSEJEROS ELECTORALES LOCALES Y DISTRITALES EN AÑO ELECTORAL FEDERAL</v>
          </cell>
        </row>
        <row r="287">
          <cell r="C287">
            <v>44401</v>
          </cell>
          <cell r="D287" t="str">
            <v>APOYOS A LA INVESTIGACIÓN CIENTÍFICA Y TECNOLÓGICA DE INSTITUCIONES ACADÉMICAS Y SECTOR PÚBLICO</v>
          </cell>
        </row>
        <row r="288">
          <cell r="C288">
            <v>44402</v>
          </cell>
          <cell r="D288" t="str">
            <v>APOYOS A LA INVESTIGACIÓN CIENTÍFICA Y TECNOLÓGICA EN INSTITUCIONES SIN FINES DE LUCRO</v>
          </cell>
        </row>
        <row r="289">
          <cell r="C289">
            <v>44501</v>
          </cell>
          <cell r="D289" t="str">
            <v>APOYO FINANCIERO AL COMITÉ NACIONAL DE SUPERVISIÓN Y EVALUACIÓN Y A LA COMISIÓN NACIONAL DE VIGILANCIA LOCALES Y DISTRITALES DEL REGISTRO FEDERAL DE ELECTORES</v>
          </cell>
        </row>
        <row r="290">
          <cell r="C290">
            <v>44502</v>
          </cell>
          <cell r="D290" t="str">
            <v>FINANCIAMIENTO PÚBLICO A PARTIDOS POLÍTICOS Y AGRUPACIONES POLÍTICAS CON REGISTRO AUTORIZADO</v>
          </cell>
        </row>
        <row r="291">
          <cell r="C291">
            <v>44801</v>
          </cell>
          <cell r="D291" t="str">
            <v>MERCANCÍAS PARA SU DISTRIBUCIÓN A LA POBLACIÓN</v>
          </cell>
        </row>
        <row r="292">
          <cell r="C292">
            <v>45201</v>
          </cell>
          <cell r="D292" t="str">
            <v>PAGO DE PENSIONES Y JUBILACIONES</v>
          </cell>
        </row>
        <row r="293">
          <cell r="C293">
            <v>45202</v>
          </cell>
          <cell r="D293" t="str">
            <v>PAGO DE PENSIONES Y JUBILACIONES CONTRACTUALES</v>
          </cell>
        </row>
        <row r="294">
          <cell r="C294">
            <v>45203</v>
          </cell>
          <cell r="D294" t="str">
            <v>TRANSFERENCIAS PARA EL PAGO DE PENSIONES Y JUBILACIONES</v>
          </cell>
        </row>
        <row r="295">
          <cell r="C295">
            <v>45901</v>
          </cell>
          <cell r="D295" t="str">
            <v>PAGO DE SUMAS ASEGURADAS</v>
          </cell>
        </row>
        <row r="296">
          <cell r="C296">
            <v>45902</v>
          </cell>
          <cell r="D296" t="str">
            <v>PRESTACIONES ECONÓMICAS DISTINTAS DE PENSIONES Y JUBILACIONES</v>
          </cell>
        </row>
        <row r="297">
          <cell r="C297">
            <v>46101</v>
          </cell>
          <cell r="D297" t="str">
            <v>APORTACIONES A FIDEICOMISOS PÚBLICOS</v>
          </cell>
        </row>
        <row r="298">
          <cell r="C298">
            <v>46102</v>
          </cell>
          <cell r="D298" t="str">
            <v>APORTACIONES A MANDATOS PÚBLICOS</v>
          </cell>
        </row>
        <row r="299">
          <cell r="C299">
            <v>46301</v>
          </cell>
          <cell r="D299" t="str">
            <v>APORTACIONES A FIDEICOMISOS PÚBLICOS DEL PODER JUDICIAL</v>
          </cell>
        </row>
        <row r="300">
          <cell r="C300">
            <v>47101</v>
          </cell>
          <cell r="D300" t="str">
            <v>TRASFERENCIAS PARA CUOTAS Y APORTACIONES DE SEGURIDAD SOCIAL PARA EL IMSS, ISSSTE E ISSFAM POR OBLIGACIÓN DEL ESTADO</v>
          </cell>
        </row>
        <row r="301">
          <cell r="C301">
            <v>47102</v>
          </cell>
          <cell r="D301" t="str">
            <v>TRANSFERENCIAS PARA CUOTAS Y APORTACIONES A LOS SEGUROS DE RETIRO, CESANTÍA EN EDAD AVANZADA Y VEJEZ</v>
          </cell>
        </row>
        <row r="302">
          <cell r="C302">
            <v>48101</v>
          </cell>
          <cell r="D302" t="str">
            <v>DONATIVOS A INSTITUCIONES SIN FINES DE LUCRO</v>
          </cell>
        </row>
        <row r="303">
          <cell r="C303">
            <v>48201</v>
          </cell>
          <cell r="D303" t="str">
            <v>DONATIVOS A ENTIDADES FEDERATIVAS O MUNICIPIOS</v>
          </cell>
        </row>
        <row r="304">
          <cell r="C304">
            <v>48301</v>
          </cell>
          <cell r="D304" t="str">
            <v>DONATIVOS A FIDEICOMISOS PRIVADOS</v>
          </cell>
        </row>
        <row r="305">
          <cell r="C305">
            <v>48401</v>
          </cell>
          <cell r="D305" t="str">
            <v>DONATIVOS A FIDEICOMISOS ESTATALES</v>
          </cell>
        </row>
        <row r="306">
          <cell r="C306">
            <v>48501</v>
          </cell>
          <cell r="D306" t="str">
            <v>DONATIVOS INTERNACIONALES</v>
          </cell>
        </row>
        <row r="307">
          <cell r="C307">
            <v>49201</v>
          </cell>
          <cell r="D307" t="str">
            <v>CUOTAS Y APORTACIONES A ORGANISMOS INTERNACIONALES</v>
          </cell>
        </row>
        <row r="308">
          <cell r="C308">
            <v>49202</v>
          </cell>
          <cell r="D308" t="str">
            <v>OTRAS APORTACIONES INTERNACIONALES</v>
          </cell>
        </row>
        <row r="309">
          <cell r="C309">
            <v>51101</v>
          </cell>
          <cell r="D309" t="str">
            <v>MOBILIARIO</v>
          </cell>
        </row>
        <row r="310">
          <cell r="C310">
            <v>51301</v>
          </cell>
          <cell r="D310" t="str">
            <v>BIENES ARTÍSTICOS Y CULTURALES</v>
          </cell>
        </row>
        <row r="311">
          <cell r="C311">
            <v>51501</v>
          </cell>
          <cell r="D311" t="str">
            <v>BIENES INFORMÁTICOS</v>
          </cell>
        </row>
        <row r="312">
          <cell r="C312">
            <v>51901</v>
          </cell>
          <cell r="D312" t="str">
            <v>EQUIPO DE ADMINISTRACIÓN</v>
          </cell>
        </row>
        <row r="313">
          <cell r="C313">
            <v>51902</v>
          </cell>
          <cell r="D313" t="str">
            <v>ADJUDICACIONES, EXPROPIACIONES E INDEMNIZACIONES DE BIENES MUEBLES</v>
          </cell>
        </row>
        <row r="314">
          <cell r="C314">
            <v>52101</v>
          </cell>
          <cell r="D314" t="str">
            <v>EQUIPOS Y APARATOS AUDIOVISUALES</v>
          </cell>
        </row>
        <row r="315">
          <cell r="C315">
            <v>52201</v>
          </cell>
          <cell r="D315" t="str">
            <v>APARATOS DEPORTIVOS</v>
          </cell>
        </row>
        <row r="316">
          <cell r="C316">
            <v>52301</v>
          </cell>
          <cell r="D316" t="str">
            <v>CÁMARAS FOTOGRÁFICAS Y DE VIDEO</v>
          </cell>
        </row>
        <row r="317">
          <cell r="C317">
            <v>52901</v>
          </cell>
          <cell r="D317" t="str">
            <v>OTRO MOBILIARIO Y EQUIPO EDUCACIONAL Y RECREATIVO</v>
          </cell>
        </row>
        <row r="318">
          <cell r="C318">
            <v>53101</v>
          </cell>
          <cell r="D318" t="str">
            <v>EQUIPO MÉDICO Y DE LABORATORIO</v>
          </cell>
        </row>
        <row r="319">
          <cell r="C319">
            <v>53201</v>
          </cell>
          <cell r="D319" t="str">
            <v>INSTRUMENTAL MÉDICO Y DE LABORATORIO</v>
          </cell>
        </row>
        <row r="320">
          <cell r="C320">
            <v>54101</v>
          </cell>
          <cell r="D320" t="str">
            <v>VEHÍCULOS Y EQUIPO TERRESTRES, PARA LA EJECUCIÓN DE PROGRAMAS DE SEGURIDAD PÚBLICA Y NACIONAL</v>
          </cell>
        </row>
        <row r="321">
          <cell r="C321">
            <v>54102</v>
          </cell>
          <cell r="D321" t="str">
            <v>VEHÍCULOS Y EQUIPO TERRESTRES, DESTINADOS EXCLUSIVAMENTE PARA DESASTRES NATURALES</v>
          </cell>
        </row>
        <row r="322">
          <cell r="C322">
            <v>54103</v>
          </cell>
          <cell r="D322" t="str">
            <v>VEHÍCULOS Y EQUIPO TERRESTRES, DESTINADOS A SERVICIOS PÚBLICOS Y LA OPERACIÓN DE PROGRAMAS PÚBLICOS</v>
          </cell>
        </row>
        <row r="323">
          <cell r="C323">
            <v>54104</v>
          </cell>
          <cell r="D323" t="str">
            <v>VEHÍCULOS Y EQUIPO TERRESTRES, DESTINADOS A SERVICIOS ADMINISTRATIVOS</v>
          </cell>
        </row>
        <row r="324">
          <cell r="C324">
            <v>54105</v>
          </cell>
          <cell r="D324" t="str">
            <v>VEHÍCULOS Y EQUIPO TERRESTRES, DESTINADOS A SERVIDORES PÚBLICOS</v>
          </cell>
        </row>
        <row r="325">
          <cell r="C325">
            <v>54201</v>
          </cell>
          <cell r="D325" t="str">
            <v>CARROCERÍAS Y REMOLQUES</v>
          </cell>
        </row>
        <row r="326">
          <cell r="C326">
            <v>54301</v>
          </cell>
          <cell r="D326" t="str">
            <v>VEHÍCULOS Y EQUIPO AÉREOS, PARA LA EJECUCIÓN DE PROGRAMAS DE SEGURIDAD PÚBLICA Y NACIONAL</v>
          </cell>
        </row>
        <row r="327">
          <cell r="C327">
            <v>54302</v>
          </cell>
          <cell r="D327" t="str">
            <v>VEHÍCULOS Y EQUIPO AÉREOS, DESTINADOS EXCLUSIVAMENTE PARA DESASTRES NATURALES</v>
          </cell>
        </row>
        <row r="328">
          <cell r="C328">
            <v>54303</v>
          </cell>
          <cell r="D328" t="str">
            <v>VEHÍCULOS Y EQUIPO AÉREOS, DESTINADOS A SERVICIOS PÚBLICOS Y LA OPERACIÓN DE PROGRAMAS PÚBLICOS</v>
          </cell>
        </row>
        <row r="329">
          <cell r="C329">
            <v>54401</v>
          </cell>
          <cell r="D329" t="str">
            <v>EQUIPO FERROVIARIO</v>
          </cell>
        </row>
        <row r="330">
          <cell r="C330">
            <v>54501</v>
          </cell>
          <cell r="D330" t="str">
            <v>VEHÍCULOS Y EQUIPO MARÍTIMO, PARA LA EJECUCIÓN DE PROGRAMAS DE SEGURIDAD PÚBLICA Y NACIONAL</v>
          </cell>
        </row>
        <row r="331">
          <cell r="C331">
            <v>54502</v>
          </cell>
          <cell r="D331" t="str">
            <v>VEHÍCULOS Y EQUIPO MARÍTIMO, DESTINADOS A SERVICIOS PÚBLICOS Y LA OPERACIÓN DE PROGRAMAS PÚBLICOS</v>
          </cell>
        </row>
        <row r="332">
          <cell r="C332">
            <v>54503</v>
          </cell>
          <cell r="D332" t="str">
            <v>CONSTRUCCIÓN DE EMBARCACIONES</v>
          </cell>
        </row>
        <row r="333">
          <cell r="C333">
            <v>54901</v>
          </cell>
          <cell r="D333" t="str">
            <v>OTROS EQUIPOS DE TRANSPORTE</v>
          </cell>
        </row>
        <row r="334">
          <cell r="C334">
            <v>55101</v>
          </cell>
          <cell r="D334" t="str">
            <v>MAQUINARIA Y EQUIPO DE DEFENSA Y SEGURIDAD PÚBLICA</v>
          </cell>
        </row>
        <row r="335">
          <cell r="C335">
            <v>55102</v>
          </cell>
          <cell r="D335" t="str">
            <v>EQUIPO DE SEGURIDAD PÚBLICA Y NACIONAL</v>
          </cell>
        </row>
        <row r="336">
          <cell r="C336">
            <v>56101</v>
          </cell>
          <cell r="D336" t="str">
            <v>MAQUINARIA Y EQUIPO AGROPECUARIO</v>
          </cell>
        </row>
        <row r="337">
          <cell r="C337">
            <v>56201</v>
          </cell>
          <cell r="D337" t="str">
            <v>MAQUINARIA Y EQUIPO INDUSTRIAL</v>
          </cell>
        </row>
        <row r="338">
          <cell r="C338">
            <v>56301</v>
          </cell>
          <cell r="D338" t="str">
            <v>MAQUINARIA Y EQUIPO DE CONSTRUCCIÓN</v>
          </cell>
        </row>
        <row r="339">
          <cell r="C339">
            <v>56501</v>
          </cell>
          <cell r="D339" t="str">
            <v>EQUIPOS Y APARATOS DE COMUNICACIONES Y TELECOMUNICACIONES</v>
          </cell>
        </row>
        <row r="340">
          <cell r="C340">
            <v>56601</v>
          </cell>
          <cell r="D340" t="str">
            <v>MAQUINARIA Y EQUIPO ELÉCTRICO Y ELECTRÓNICO</v>
          </cell>
        </row>
        <row r="341">
          <cell r="C341">
            <v>56701</v>
          </cell>
          <cell r="D341" t="str">
            <v>HERRAMIENTAS Y MÁQUINAS HERRAMIENTA</v>
          </cell>
        </row>
        <row r="342">
          <cell r="C342">
            <v>56901</v>
          </cell>
          <cell r="D342" t="str">
            <v>BIENES MUEBLES POR ARRENDAMIENTO FINANCIERO</v>
          </cell>
        </row>
        <row r="343">
          <cell r="C343">
            <v>56902</v>
          </cell>
          <cell r="D343" t="str">
            <v>OTROS BIENES MUEBLES</v>
          </cell>
        </row>
        <row r="344">
          <cell r="C344">
            <v>57101</v>
          </cell>
          <cell r="D344" t="str">
            <v>ANIMALES DE REPRODUCCIÓN</v>
          </cell>
        </row>
        <row r="345">
          <cell r="C345">
            <v>57601</v>
          </cell>
          <cell r="D345" t="str">
            <v>ANIMALES DE TRABAJO</v>
          </cell>
        </row>
        <row r="346">
          <cell r="C346">
            <v>57701</v>
          </cell>
          <cell r="D346" t="str">
            <v>ANIMALES DE CUSTODIA Y VIGILANCIA</v>
          </cell>
        </row>
        <row r="347">
          <cell r="C347">
            <v>58101</v>
          </cell>
          <cell r="D347" t="str">
            <v>TERRENOS</v>
          </cell>
        </row>
        <row r="348">
          <cell r="C348">
            <v>58301</v>
          </cell>
          <cell r="D348" t="str">
            <v>EDIFICIOS Y LOCALES</v>
          </cell>
        </row>
        <row r="349">
          <cell r="C349">
            <v>58901</v>
          </cell>
          <cell r="D349" t="str">
            <v>ADJUDICACIONES, EXPROPIACIONES E INDEMNIZACIONES DE INMUEBLES</v>
          </cell>
        </row>
        <row r="350">
          <cell r="C350">
            <v>58902</v>
          </cell>
          <cell r="D350" t="str">
            <v>BIENES INMUEBLES EN LA MODALIDAD DE PROYECTOS DE INFRAESTRUCTURA PRODUCTIVA DE LARGO PLAZO</v>
          </cell>
        </row>
        <row r="351">
          <cell r="C351">
            <v>58903</v>
          </cell>
          <cell r="D351" t="str">
            <v>BIENES INMUEBLES POR ARRENDAMIENTO FINANCIERO</v>
          </cell>
        </row>
        <row r="352">
          <cell r="C352">
            <v>58904</v>
          </cell>
          <cell r="D352" t="str">
            <v>OTROS BIENES INMUEBLES</v>
          </cell>
        </row>
        <row r="353">
          <cell r="C353">
            <v>59101</v>
          </cell>
          <cell r="D353" t="str">
            <v>SOFTWARE</v>
          </cell>
        </row>
        <row r="354">
          <cell r="C354">
            <v>62101</v>
          </cell>
          <cell r="D354" t="str">
            <v>OBRAS DE CONSTRUCCIÓN PARA EDIFICIOS HABITACIONALES</v>
          </cell>
        </row>
        <row r="355">
          <cell r="C355">
            <v>62102</v>
          </cell>
          <cell r="D355" t="str">
            <v>MANTENIMIENTO Y REHABILITACIÓN DE EDIFICACIONES HABITACIONALES</v>
          </cell>
        </row>
        <row r="356">
          <cell r="C356">
            <v>62201</v>
          </cell>
          <cell r="D356" t="str">
            <v>OBRAS DE CONSTRUCCIÓN PARA EDIFICIOS NO HABITACIONALES</v>
          </cell>
        </row>
        <row r="357">
          <cell r="C357">
            <v>62202</v>
          </cell>
          <cell r="D357" t="str">
            <v>MANTENIMIENTO Y REHABILITACIÓN DE EDIFICACIONES NO HABITACIONALES</v>
          </cell>
        </row>
        <row r="358">
          <cell r="C358">
            <v>62301</v>
          </cell>
          <cell r="D358" t="str">
            <v>CONSTRUCCIÓN DE OBRAS PARA EL ABASTECIMIENTO DE AGUA, PETRÓLEO, GAS, ELECTRICIDAD Y TELECOMUNICACIONES</v>
          </cell>
        </row>
        <row r="359">
          <cell r="C359">
            <v>62302</v>
          </cell>
          <cell r="D359" t="str">
            <v>MANTENIMIENTO Y REHABILITACIÓN DE OBRAS PARA EL ABASTECIMIENTO DE AGUA, PETRÓLEO, GAS, ELECTRICIDAD Y TELECOMUNICACIONES</v>
          </cell>
        </row>
        <row r="360">
          <cell r="C360">
            <v>62401</v>
          </cell>
          <cell r="D360" t="str">
            <v>OBRAS DE PREEDIFICACIÓN EN TERRENOS DE CONSTRUCCIÓN</v>
          </cell>
        </row>
        <row r="361">
          <cell r="C361">
            <v>62402</v>
          </cell>
          <cell r="D361" t="str">
            <v>CONSTRUCCIÓN DE OBRAS DE URBANIZACIÓN</v>
          </cell>
        </row>
        <row r="362">
          <cell r="C362">
            <v>62403</v>
          </cell>
          <cell r="D362" t="str">
            <v>MANTENIMIENTO Y REHABILITACIÓN DE OBRAS DE URBANIZACIÓN</v>
          </cell>
        </row>
        <row r="363">
          <cell r="C363">
            <v>62501</v>
          </cell>
          <cell r="D363" t="str">
            <v>CONSTRUCCIÓN DE VÍAS DE COMUNICACIÓN</v>
          </cell>
        </row>
        <row r="364">
          <cell r="C364">
            <v>62502</v>
          </cell>
          <cell r="D364" t="str">
            <v>MANTENIMIENTO Y REHABILITACIÓN DE LAS VÍAS DE COMUNICACIÓN</v>
          </cell>
        </row>
        <row r="365">
          <cell r="C365">
            <v>62601</v>
          </cell>
          <cell r="D365" t="str">
            <v>OTRAS CONSTRUCCIONES DE INGENIERÍA CIVIL U OBRA PESADA</v>
          </cell>
        </row>
        <row r="366">
          <cell r="C366">
            <v>62602</v>
          </cell>
          <cell r="D366" t="str">
            <v>MANTENIMIENTO Y REHABILITACIÓN DE OTRAS OBRAS DE INGENIERÍA CIVIL U OBRAS PESADAS</v>
          </cell>
        </row>
        <row r="367">
          <cell r="C367">
            <v>62701</v>
          </cell>
          <cell r="D367" t="str">
            <v>INSTALACIONES Y OBRAS DE CONSTRUCCIÓN ESPECIALIZADA</v>
          </cell>
        </row>
        <row r="368">
          <cell r="C368">
            <v>62901</v>
          </cell>
          <cell r="D368" t="str">
            <v>ENSAMBLE Y EDIFICACIÓN DE CONSTRUCCIONES PREFABRICADAS</v>
          </cell>
        </row>
        <row r="369">
          <cell r="C369">
            <v>62902</v>
          </cell>
          <cell r="D369" t="str">
            <v>OBRAS DE TERMINACIÓN Y ACABADO DE EDIFICIOS</v>
          </cell>
        </row>
        <row r="370">
          <cell r="C370">
            <v>62903</v>
          </cell>
          <cell r="D370" t="str">
            <v>SERVICIOS DE SUPERVISIÓN DE OBRAS</v>
          </cell>
        </row>
        <row r="371">
          <cell r="C371">
            <v>62904</v>
          </cell>
          <cell r="D371" t="str">
            <v>SERVICIOS PARA LA LIBERACIÓN DE DERECHOS DE VÍA</v>
          </cell>
        </row>
        <row r="372">
          <cell r="C372">
            <v>62905</v>
          </cell>
          <cell r="D372" t="str">
            <v>OTROS SERVICIOS RELACIONADOS CON OBRAS PÚBLICAS</v>
          </cell>
        </row>
        <row r="373">
          <cell r="C373">
            <v>72501</v>
          </cell>
          <cell r="D373" t="str">
            <v>ADQUISICIÓN DE ACCIONES DE ORGANISMOS INTERNACIONALES</v>
          </cell>
        </row>
        <row r="374">
          <cell r="C374">
            <v>73101</v>
          </cell>
          <cell r="D374" t="str">
            <v>ADQUISICIÓN DE BONOS</v>
          </cell>
        </row>
        <row r="375">
          <cell r="C375">
            <v>73501</v>
          </cell>
          <cell r="D375" t="str">
            <v>ADQUISICIÓN DE OBLIGACIONES</v>
          </cell>
        </row>
        <row r="376">
          <cell r="C376">
            <v>73901</v>
          </cell>
          <cell r="D376" t="str">
            <v>FIDEICOMISOS PARA ADQUISICIÓN DE TÍTULOS DE CRÉDITO</v>
          </cell>
        </row>
        <row r="377">
          <cell r="C377">
            <v>73902</v>
          </cell>
          <cell r="D377" t="str">
            <v>ADQUISICIÓN DE ACCIONES</v>
          </cell>
        </row>
        <row r="378">
          <cell r="C378">
            <v>73903</v>
          </cell>
          <cell r="D378" t="str">
            <v>ADQUISICIÓN DE OTROS VALORES</v>
          </cell>
        </row>
        <row r="379">
          <cell r="C379">
            <v>74201</v>
          </cell>
          <cell r="D379" t="str">
            <v>CRÉDITOS DIRECTOS PARA ACTIVIDADES PRODUCTIVAS OTORGADOS A ENTIDADES PARAESTATALES E MPRESARIALES Y NO FINANCIERAS CON FINES DE POLÍTICA ECONÓMICA</v>
          </cell>
        </row>
        <row r="380">
          <cell r="C380">
            <v>74401</v>
          </cell>
          <cell r="D380" t="str">
            <v>CRÉDITOS DIRECTOS PARA ACTIVIDADES PRODUCTIVAS OTORGADOS A ENTIDADES FEDERATIVAS Y MUNICIPIOS CON FINES DE POLÍTICA ECONÓMICA</v>
          </cell>
        </row>
        <row r="381">
          <cell r="C381">
            <v>74501</v>
          </cell>
          <cell r="D381" t="str">
            <v>CRÉDITOS DIRECTOS PARA ACTIVIDADES PRODUCTIVAS OTORGADOS AL SECTOR PRIVADO CON FINES DE POLÍTICA ECONÓMICA</v>
          </cell>
        </row>
        <row r="382">
          <cell r="C382">
            <v>74502</v>
          </cell>
          <cell r="D382" t="str">
            <v>FIDEICOMISOS PARA FINANCIAMIENTO DE OBRAS</v>
          </cell>
        </row>
        <row r="383">
          <cell r="C383">
            <v>74503</v>
          </cell>
          <cell r="D383" t="str">
            <v>FIDEICOMISOS PARA FINANCIAMIENTOS AGROPECUARIOS</v>
          </cell>
        </row>
        <row r="384">
          <cell r="C384">
            <v>74504</v>
          </cell>
          <cell r="D384" t="str">
            <v>FIDEICOMISOS PARA FINANCIAMIENTOS INDUSTRIALES</v>
          </cell>
        </row>
        <row r="385">
          <cell r="C385">
            <v>74505</v>
          </cell>
          <cell r="D385" t="str">
            <v>FIDEICOMISOS PARA FINANCIAMIENTOS AL COMERCIO Y OTROS SERVICIOS</v>
          </cell>
        </row>
        <row r="386">
          <cell r="C386">
            <v>74506</v>
          </cell>
          <cell r="D386" t="str">
            <v>FIDEICOMISOS PARA FINANCIAMIENTOS DE VIVIENDA</v>
          </cell>
        </row>
        <row r="387">
          <cell r="C387">
            <v>75501</v>
          </cell>
          <cell r="D387" t="str">
            <v>INVERSIONES EN FIDEICOMISOS PÚBLICOS EMPRESARIALES Y NO FINANCIEROS CONSIDERADOS ENTIDADES PARAESTATALES</v>
          </cell>
        </row>
        <row r="388">
          <cell r="C388">
            <v>75601</v>
          </cell>
          <cell r="D388" t="str">
            <v>INVERSIONES EN FIDEICOMISOS PÚBLICOS CONSIDERADOS ENTIDADES PARAESTATALES</v>
          </cell>
        </row>
        <row r="389">
          <cell r="C389">
            <v>75602</v>
          </cell>
          <cell r="D389" t="str">
            <v>INVERSIONES EN MANDATOS Y OTROS ANÁLOGOS</v>
          </cell>
        </row>
        <row r="390">
          <cell r="C390">
            <v>79901</v>
          </cell>
          <cell r="D390" t="str">
            <v>EROGACIONES CONTINGENTES</v>
          </cell>
        </row>
        <row r="391">
          <cell r="C391">
            <v>79902</v>
          </cell>
          <cell r="D391" t="str">
            <v>PROVISIONES PARA EROGACIONES ESPECIALES</v>
          </cell>
        </row>
        <row r="392">
          <cell r="C392">
            <v>83101</v>
          </cell>
          <cell r="D392" t="str">
            <v>APORTACIONES FEDERALES A LAS ENTIDADES FEDERATIVAS Y MUNICIPIOS PARA SERVICIOS PERSONALES</v>
          </cell>
        </row>
        <row r="393">
          <cell r="C393">
            <v>83102</v>
          </cell>
          <cell r="D393" t="str">
            <v>APORTACIONES FEDERALES A LAS ENTIDADES FEDERATIVAS Y MUNICIPIOS PARA APORTACIONES AL ISSSTE</v>
          </cell>
        </row>
        <row r="394">
          <cell r="C394">
            <v>83103</v>
          </cell>
          <cell r="D394" t="str">
            <v>APORTACIONES FEDERALES A LAS ENTIDADES FEDERATIVAS Y MUNICIPIOS PARA GASTOS DE OPERACIÓN</v>
          </cell>
        </row>
        <row r="395">
          <cell r="C395">
            <v>83104</v>
          </cell>
          <cell r="D395" t="str">
            <v>APORTACIONES FEDERALES A LAS ENTIDADES FEDERATIVAS Y MUNICIPIOS PARA GASTOS DE INVERSIÓN</v>
          </cell>
        </row>
        <row r="396">
          <cell r="C396">
            <v>83105</v>
          </cell>
          <cell r="D396" t="str">
            <v>APORTACIONES FEDERALES A LAS ENTIDADES FEDERATIVAS Y MUNICIPIOS</v>
          </cell>
        </row>
        <row r="397">
          <cell r="C397">
            <v>83106</v>
          </cell>
          <cell r="D397" t="str">
            <v>APORTACIONES FEDERALES A LAS ENTIDADES FEDERATIVAS Y MUNICIPIOS PARA INCREMENTOS A LAS PERCEPCIONES</v>
          </cell>
        </row>
        <row r="398">
          <cell r="C398">
            <v>83107</v>
          </cell>
          <cell r="D398" t="str">
            <v>APORTACIONES FEDERALES A LAS ENTIDADES FEDERATIVAS Y MUNICIPIOS PARA CREACIÓN DE PLAZAS</v>
          </cell>
        </row>
        <row r="399">
          <cell r="C399">
            <v>83108</v>
          </cell>
          <cell r="D399" t="str">
            <v>APORTACIONES FEDERALES A LAS ENTIDADES FEDERATIVAS Y MUNICIPIOS PARA OTRAS MEDIDAS DE CARÁCTER LABORAL Y ECONÓMICAS</v>
          </cell>
        </row>
        <row r="400">
          <cell r="C400">
            <v>83109</v>
          </cell>
          <cell r="D400" t="str">
            <v>APORTACIONES FEDERALES A LAS ENTIDADES FEDERATIVAS Y MUNICIPIOS PARA APORTACIONES AL FOVISSSTE</v>
          </cell>
        </row>
        <row r="401">
          <cell r="C401">
            <v>83110</v>
          </cell>
          <cell r="D401" t="str">
            <v>APORTACIONES FEDERALES A LAS ENTIDADES FEDERATIVAS Y MUNICIPIOS POR PREVISIONES PARA APORTACIONES AL ISSSTE</v>
          </cell>
        </row>
        <row r="402">
          <cell r="C402">
            <v>83111</v>
          </cell>
          <cell r="D402" t="str">
            <v>APORTACIONES FEDERALES A LAS ENTIDADES FEDERATIVAS Y MUNICIPIOS POR PREVISIONES PARA APORTACIONES AL FOVISSSTE</v>
          </cell>
        </row>
        <row r="403">
          <cell r="C403">
            <v>83112</v>
          </cell>
          <cell r="D403" t="str">
            <v>APORTACIONES FEDERALES A LAS ENTIDADES FEDERATIVAS Y MUNICIPIOS PARA APORTACIONES AL SISTEMA DE AHORRO PARA EL RETIRO</v>
          </cell>
        </row>
        <row r="404">
          <cell r="C404">
            <v>83113</v>
          </cell>
          <cell r="D404" t="str">
            <v>APORTACIONES FEDERALES A LAS ENTIDADES FEDERATIVAS Y MUNICIPIOS PARA APORTACIONES AL SEGURO DE CESANTÍA EN EDAD AVANZADA Y VEJEZ</v>
          </cell>
        </row>
        <row r="405">
          <cell r="C405">
            <v>83114</v>
          </cell>
          <cell r="D405" t="str">
            <v>APORTACIONES FEDERALES A LAS ENTIDADES FEDERATIVAS Y MUNICIPIOS PARA LOS DEPÓSITOS AL AHORRO SOLIDARIO</v>
          </cell>
        </row>
        <row r="406">
          <cell r="C406">
            <v>83115</v>
          </cell>
          <cell r="D406" t="str">
            <v>APORTACIONES FEDERALES A LAS ENTIDADES FEDERATIVAS Y MUNICIPIOS POR PREVISIONES PARA APORTACIONES AL SISTEMA DE AHORRO PARA EL RETIRO</v>
          </cell>
        </row>
        <row r="407">
          <cell r="C407">
            <v>83116</v>
          </cell>
          <cell r="D407" t="str">
            <v>APORTACIONES FEDERALES A LAS ENTIDADES FEDERATIVAS Y MUNICIPIOS POR PREVISIONES PARA APORTACIONES AL SEGURO DE CESANTÍA EN EDAD AVANZADA Y VEJEZ</v>
          </cell>
        </row>
        <row r="408">
          <cell r="C408">
            <v>83117</v>
          </cell>
          <cell r="D408" t="str">
            <v>APORTACIONES FEDERALES A LAS ENTIDADES FEDERATIVAS Y MUNICIPIOS POR PREVISIONES PARA LOS DEPÓSITOS AL AHORRO SOLIDARIO</v>
          </cell>
        </row>
        <row r="409">
          <cell r="C409">
            <v>83118</v>
          </cell>
          <cell r="D409" t="str">
            <v>APORTACIONES DE LA FEDERACIÓN A LOS ORGANISMOS DEL SISTEMA NACIONAL DE COORDINACIÓN FISCAL</v>
          </cell>
        </row>
        <row r="410">
          <cell r="C410">
            <v>83401</v>
          </cell>
          <cell r="D410" t="str">
            <v>APORTACIONES DE LA FEDERACIÓN AL SISTEMA DE PROTECCIÓN SOCIAL</v>
          </cell>
        </row>
        <row r="411">
          <cell r="C411">
            <v>83501</v>
          </cell>
          <cell r="D411" t="str">
            <v>ASIGNACIONES COMPENSATORIAS A ENTIDADES FEDERATIVAS</v>
          </cell>
        </row>
        <row r="412">
          <cell r="C412">
            <v>85133</v>
          </cell>
          <cell r="D412" t="str">
            <v>GASTO FEDERAL REASIGNADO A LAS ENTIDADES FEDERATIVAS Y MUNICIPIOS</v>
          </cell>
        </row>
        <row r="413">
          <cell r="C413">
            <v>91101</v>
          </cell>
          <cell r="D413" t="str">
            <v>AMORTIZACIÓN DE LA DEUDA INTERNA CON INSTITUCIONES DE CRÉDITO</v>
          </cell>
        </row>
        <row r="414">
          <cell r="C414">
            <v>91102</v>
          </cell>
          <cell r="D414" t="str">
            <v>AMORTIZACIÓN DE LA DEUDA INTERNA DERIVADA DE PROYECTOS DE INFRAESTRUCTURA PRODUCTIVA DE LARGO PLAZO</v>
          </cell>
        </row>
        <row r="415">
          <cell r="C415">
            <v>91201</v>
          </cell>
          <cell r="D415" t="str">
            <v>AMORTIZACIÓN DE LA DEUDA POR EMISIÓN DE VALORES GUBERNAMENTALES</v>
          </cell>
        </row>
        <row r="416">
          <cell r="C416">
            <v>91301</v>
          </cell>
          <cell r="D416" t="str">
            <v>AMORTIZACIÓN DE ARRENDAMIENTOS FINANCIEROS NACIONALES</v>
          </cell>
        </row>
        <row r="417">
          <cell r="C417">
            <v>91302</v>
          </cell>
          <cell r="D417" t="str">
            <v>AMORTIZACIÓN DE ARRENDAMIENTOS FINANCIEROS ESPECIALES</v>
          </cell>
        </row>
        <row r="418">
          <cell r="C418">
            <v>91401</v>
          </cell>
          <cell r="D418" t="str">
            <v>AMORTIZACIÓN DE LA DEUDA EXTERNA CON INSTITUCIONES DE CRÉDITO</v>
          </cell>
        </row>
        <row r="419">
          <cell r="C419">
            <v>91402</v>
          </cell>
          <cell r="D419" t="str">
            <v>AMORTIZACIÓN DE LA DEUDA EXTERNA DERIVADA DE PROYECTOS DE INFRAESTRUCTURA PRODUCTIVA DE LARGO PLAZO</v>
          </cell>
        </row>
        <row r="420">
          <cell r="C420">
            <v>91501</v>
          </cell>
          <cell r="D420" t="str">
            <v>AMORTIZACIÓN DE LA DEUDA CON ORGANISMOS FINANCIEROS INTERNACIONALES</v>
          </cell>
        </row>
        <row r="421">
          <cell r="C421">
            <v>91601</v>
          </cell>
          <cell r="D421" t="str">
            <v>AMORTIZACIÓN DE LA DEUDA BILATERAL</v>
          </cell>
        </row>
        <row r="422">
          <cell r="C422">
            <v>91701</v>
          </cell>
          <cell r="D422" t="str">
            <v>AMORTIZACIÓN DE LA DEUDA EXTERNA POR BONOS</v>
          </cell>
        </row>
        <row r="423">
          <cell r="C423">
            <v>91801</v>
          </cell>
          <cell r="D423" t="str">
            <v>AMORTIZACIÓN DE ARRENDAMIENTOS FINANCIEROS INTERNACIONALES</v>
          </cell>
        </row>
        <row r="424">
          <cell r="C424">
            <v>92101</v>
          </cell>
          <cell r="D424" t="str">
            <v>INTERESES DE LA DEUDA INTERNA CON INSTITUCIONES DE CRÉDITO</v>
          </cell>
        </row>
        <row r="425">
          <cell r="C425">
            <v>92102</v>
          </cell>
          <cell r="D425" t="str">
            <v>INTERESES DE LA DEUDA INTERNA DERIVADA DE PROYECTOS DE INFRAESTRUCTURA PRODUCTIVA DE LARGO PLAZO</v>
          </cell>
        </row>
        <row r="426">
          <cell r="C426">
            <v>92201</v>
          </cell>
          <cell r="D426" t="str">
            <v>INTERESES DERIVADOS DE LA COLOCACIÓN DE VALORES GUBERNAMENTALES</v>
          </cell>
        </row>
        <row r="427">
          <cell r="C427">
            <v>92301</v>
          </cell>
          <cell r="D427" t="str">
            <v>INTERESES POR ARRENDAMIENTOS FINANCIEROS NACIONALES</v>
          </cell>
        </row>
        <row r="428">
          <cell r="C428">
            <v>92302</v>
          </cell>
          <cell r="D428" t="str">
            <v>INTERESES POR ARRENDAMIENTOS FINANCIEROS ESPECIALES</v>
          </cell>
        </row>
        <row r="429">
          <cell r="C429">
            <v>92401</v>
          </cell>
          <cell r="D429" t="str">
            <v>INTERESES DE LA DEUDA EXTERNA CON INSTITUCIONES DE CRÉDITO</v>
          </cell>
        </row>
        <row r="430">
          <cell r="C430">
            <v>92402</v>
          </cell>
          <cell r="D430" t="str">
            <v>INTERESES DE LA DEUDA EXTERNA DERIVADA DE PROYECTOS DE INFRAESTRUCTURA PRODUCTIVA DE LARGO PLAZO</v>
          </cell>
        </row>
        <row r="431">
          <cell r="C431">
            <v>92501</v>
          </cell>
          <cell r="D431" t="str">
            <v>INTERESES DE LA DEUDA CON ORGANISMOS FINANCIEROS INTERNACIONALES</v>
          </cell>
        </row>
        <row r="432">
          <cell r="C432">
            <v>92601</v>
          </cell>
          <cell r="D432" t="str">
            <v>INTERESES DE LA DEUDA BILATERAL</v>
          </cell>
        </row>
        <row r="433">
          <cell r="C433">
            <v>92701</v>
          </cell>
          <cell r="D433" t="str">
            <v>INTERESES DERIVADOS DE LA COLOCACIÓN EXTERNA DE BONOS</v>
          </cell>
        </row>
        <row r="434">
          <cell r="C434">
            <v>92801</v>
          </cell>
          <cell r="D434" t="str">
            <v>INTERESES POR ARRENDAMIENTOS FINANCIEROS INTERNACIONALES</v>
          </cell>
        </row>
        <row r="435">
          <cell r="C435">
            <v>93101</v>
          </cell>
          <cell r="D435" t="str">
            <v>COMISIONES DE LA DEUDA INTERNA</v>
          </cell>
        </row>
        <row r="436">
          <cell r="C436">
            <v>93201</v>
          </cell>
          <cell r="D436" t="str">
            <v>COMISIONES DE LA DEUDA EXTERNA</v>
          </cell>
        </row>
        <row r="437">
          <cell r="C437">
            <v>94101</v>
          </cell>
          <cell r="D437" t="str">
            <v>GASTOS DE LA DEUDA INTERNA</v>
          </cell>
        </row>
        <row r="438">
          <cell r="C438">
            <v>94201</v>
          </cell>
          <cell r="D438" t="str">
            <v>GASTOS DE LA DEUDA EXTERNA</v>
          </cell>
        </row>
        <row r="439">
          <cell r="C439">
            <v>95101</v>
          </cell>
          <cell r="D439" t="str">
            <v>COSTO POR COBERTURAS</v>
          </cell>
        </row>
        <row r="440">
          <cell r="C440">
            <v>96101</v>
          </cell>
          <cell r="D440" t="str">
            <v>APOYOS A INTERMEDIARIOS FINANCIEROS</v>
          </cell>
        </row>
        <row r="441">
          <cell r="C441">
            <v>96201</v>
          </cell>
          <cell r="D441" t="str">
            <v>APOYOS A AHORRADORES Y DEUDORES DE LA BANCA</v>
          </cell>
        </row>
        <row r="442">
          <cell r="C442">
            <v>99101</v>
          </cell>
          <cell r="D442" t="str">
            <v>ADEUDOS DE EJERCICIOS FISCALES ANTERIORES</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Hoja1"/>
    </sheetNames>
    <sheetDataSet>
      <sheetData sheetId="0"/>
      <sheetData sheetId="1">
        <row r="7">
          <cell r="C7" t="str">
            <v>AGUASCALIENTES</v>
          </cell>
          <cell r="D7">
            <v>0</v>
          </cell>
          <cell r="E7">
            <v>363000</v>
          </cell>
          <cell r="F7">
            <v>502434.2</v>
          </cell>
        </row>
        <row r="8">
          <cell r="C8" t="str">
            <v>BAJA CALIFORNIA</v>
          </cell>
          <cell r="D8">
            <v>0</v>
          </cell>
          <cell r="E8">
            <v>0</v>
          </cell>
          <cell r="F8">
            <v>553528.18999999994</v>
          </cell>
        </row>
        <row r="9">
          <cell r="C9" t="str">
            <v>BAJA CALIFORNIA SUR</v>
          </cell>
          <cell r="D9">
            <v>23718.81</v>
          </cell>
          <cell r="E9">
            <v>0</v>
          </cell>
          <cell r="F9">
            <v>130708.25</v>
          </cell>
        </row>
        <row r="10">
          <cell r="C10" t="str">
            <v>CAMPECHE</v>
          </cell>
          <cell r="D10">
            <v>29818.43</v>
          </cell>
          <cell r="E10">
            <v>12515.63</v>
          </cell>
          <cell r="F10">
            <v>383643.56</v>
          </cell>
        </row>
        <row r="11">
          <cell r="C11" t="str">
            <v>CHIAPAS</v>
          </cell>
          <cell r="D11">
            <v>146689.10999999999</v>
          </cell>
          <cell r="E11">
            <v>18364</v>
          </cell>
          <cell r="F11">
            <v>5390387.6900000004</v>
          </cell>
        </row>
        <row r="12">
          <cell r="C12" t="str">
            <v>CHIHUAHUA</v>
          </cell>
          <cell r="D12">
            <v>125683.76999999999</v>
          </cell>
          <cell r="E12">
            <v>23703</v>
          </cell>
          <cell r="F12">
            <v>2943836.84</v>
          </cell>
        </row>
        <row r="13">
          <cell r="C13" t="str">
            <v>COAHUILA</v>
          </cell>
          <cell r="D13">
            <v>109089</v>
          </cell>
          <cell r="E13">
            <v>5282</v>
          </cell>
          <cell r="F13">
            <v>1449282.64</v>
          </cell>
        </row>
        <row r="14">
          <cell r="C14" t="str">
            <v>COLIMA</v>
          </cell>
          <cell r="D14">
            <v>328419.59999999998</v>
          </cell>
          <cell r="E14">
            <v>62836.57</v>
          </cell>
          <cell r="F14">
            <v>594324.36</v>
          </cell>
        </row>
        <row r="15">
          <cell r="C15" t="str">
            <v>DISTRITO FEDERAL</v>
          </cell>
          <cell r="D15">
            <v>0</v>
          </cell>
          <cell r="E15">
            <v>0</v>
          </cell>
          <cell r="F15">
            <v>496691.78</v>
          </cell>
        </row>
        <row r="16">
          <cell r="C16" t="str">
            <v>DURANGO</v>
          </cell>
          <cell r="D16">
            <v>172161.65</v>
          </cell>
          <cell r="E16">
            <v>13157</v>
          </cell>
          <cell r="F16">
            <v>2761063.3200000003</v>
          </cell>
        </row>
        <row r="17">
          <cell r="C17" t="str">
            <v>GUANAJUATO</v>
          </cell>
          <cell r="D17">
            <v>126018.83</v>
          </cell>
          <cell r="E17">
            <v>12526</v>
          </cell>
          <cell r="F17">
            <v>834548.47000000009</v>
          </cell>
        </row>
        <row r="18">
          <cell r="C18" t="str">
            <v>GUERRERO</v>
          </cell>
          <cell r="D18">
            <v>113065.67</v>
          </cell>
          <cell r="E18">
            <v>16042</v>
          </cell>
          <cell r="F18">
            <v>1001549.06</v>
          </cell>
        </row>
        <row r="19">
          <cell r="C19" t="str">
            <v>HIDALGO</v>
          </cell>
          <cell r="D19">
            <v>129125</v>
          </cell>
          <cell r="E19">
            <v>0</v>
          </cell>
          <cell r="F19">
            <v>1609866.2000000002</v>
          </cell>
        </row>
        <row r="20">
          <cell r="C20" t="str">
            <v>JALISCO</v>
          </cell>
          <cell r="D20">
            <v>0</v>
          </cell>
          <cell r="E20">
            <v>0</v>
          </cell>
          <cell r="F20">
            <v>0</v>
          </cell>
        </row>
        <row r="21">
          <cell r="C21" t="str">
            <v>MEXICO</v>
          </cell>
          <cell r="D21">
            <v>0</v>
          </cell>
          <cell r="E21">
            <v>0</v>
          </cell>
          <cell r="F21">
            <v>2021779.75</v>
          </cell>
        </row>
        <row r="22">
          <cell r="C22" t="str">
            <v>MICHOACAN</v>
          </cell>
          <cell r="D22">
            <v>0</v>
          </cell>
          <cell r="E22">
            <v>0</v>
          </cell>
          <cell r="F22">
            <v>2014925.75</v>
          </cell>
        </row>
        <row r="23">
          <cell r="C23" t="str">
            <v>MORELOS</v>
          </cell>
          <cell r="D23">
            <v>24538</v>
          </cell>
          <cell r="E23">
            <v>0</v>
          </cell>
          <cell r="F23">
            <v>1545508.3599999996</v>
          </cell>
        </row>
        <row r="24">
          <cell r="C24" t="str">
            <v>NAYARIT</v>
          </cell>
          <cell r="D24">
            <v>37220.15</v>
          </cell>
          <cell r="E24">
            <v>69376</v>
          </cell>
          <cell r="F24">
            <v>345106.63999999996</v>
          </cell>
        </row>
        <row r="25">
          <cell r="C25" t="str">
            <v>NUEVO LEON</v>
          </cell>
          <cell r="D25">
            <v>0</v>
          </cell>
          <cell r="E25">
            <v>0</v>
          </cell>
          <cell r="F25">
            <v>1165074.1499999999</v>
          </cell>
        </row>
        <row r="26">
          <cell r="C26" t="str">
            <v>OAXACA</v>
          </cell>
          <cell r="D26">
            <v>162461.85</v>
          </cell>
          <cell r="E26">
            <v>113000</v>
          </cell>
          <cell r="F26">
            <v>4811688.8099999996</v>
          </cell>
        </row>
        <row r="27">
          <cell r="C27" t="str">
            <v>PUEBLA</v>
          </cell>
          <cell r="D27">
            <v>124988</v>
          </cell>
          <cell r="E27">
            <v>0</v>
          </cell>
          <cell r="F27">
            <v>1708767.65</v>
          </cell>
        </row>
        <row r="28">
          <cell r="C28" t="str">
            <v>QUERETARO</v>
          </cell>
          <cell r="D28">
            <v>0</v>
          </cell>
          <cell r="E28">
            <v>0</v>
          </cell>
          <cell r="F28">
            <v>1877260.01</v>
          </cell>
        </row>
        <row r="29">
          <cell r="C29" t="str">
            <v>QUINTANA ROO</v>
          </cell>
          <cell r="D29">
            <v>67843</v>
          </cell>
          <cell r="E29">
            <v>4925</v>
          </cell>
          <cell r="F29">
            <v>650769.56000000006</v>
          </cell>
        </row>
        <row r="30">
          <cell r="C30" t="str">
            <v>SAN LUIS POTOSI</v>
          </cell>
          <cell r="D30">
            <v>250186.89</v>
          </cell>
          <cell r="E30">
            <v>68160</v>
          </cell>
          <cell r="F30">
            <v>1127963.49</v>
          </cell>
        </row>
        <row r="31">
          <cell r="C31" t="str">
            <v>SINALOA</v>
          </cell>
          <cell r="D31">
            <v>0</v>
          </cell>
          <cell r="E31">
            <v>0</v>
          </cell>
          <cell r="F31">
            <v>0</v>
          </cell>
        </row>
        <row r="32">
          <cell r="C32" t="str">
            <v>SONORA</v>
          </cell>
          <cell r="D32">
            <v>90996.800000000003</v>
          </cell>
          <cell r="E32">
            <v>39106</v>
          </cell>
          <cell r="F32">
            <v>613680.07999999996</v>
          </cell>
        </row>
        <row r="33">
          <cell r="C33" t="str">
            <v>TABASCO</v>
          </cell>
          <cell r="D33">
            <v>0</v>
          </cell>
          <cell r="E33">
            <v>0</v>
          </cell>
          <cell r="F33">
            <v>0</v>
          </cell>
        </row>
        <row r="34">
          <cell r="C34" t="str">
            <v>TAMAULIPAS</v>
          </cell>
          <cell r="D34">
            <v>71568</v>
          </cell>
          <cell r="E34">
            <v>93720</v>
          </cell>
          <cell r="F34">
            <v>327695.67000000004</v>
          </cell>
        </row>
        <row r="35">
          <cell r="C35" t="str">
            <v>TLAXCALA</v>
          </cell>
          <cell r="D35">
            <v>127667.8</v>
          </cell>
          <cell r="E35">
            <v>0</v>
          </cell>
          <cell r="F35">
            <v>315400.33</v>
          </cell>
        </row>
        <row r="36">
          <cell r="C36" t="str">
            <v>VERACRUZ</v>
          </cell>
          <cell r="D36">
            <v>366798</v>
          </cell>
          <cell r="E36">
            <v>36657</v>
          </cell>
          <cell r="F36">
            <v>2409905.77</v>
          </cell>
        </row>
        <row r="37">
          <cell r="C37" t="str">
            <v>YUCATAN</v>
          </cell>
          <cell r="D37">
            <v>111832.51</v>
          </cell>
          <cell r="E37">
            <v>0</v>
          </cell>
          <cell r="F37">
            <v>770206.51</v>
          </cell>
        </row>
        <row r="38">
          <cell r="C38" t="str">
            <v>ZACATECAS</v>
          </cell>
          <cell r="D38">
            <v>88709.15</v>
          </cell>
          <cell r="E38">
            <v>61559</v>
          </cell>
          <cell r="F38">
            <v>522123.29000000004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RPP_2015"/>
      <sheetName val="FIGURAS2"/>
      <sheetName val="RPP_FIGURAS"/>
      <sheetName val="RAMO11XPARTIDA"/>
      <sheetName val="RAMO33XPARTIDA"/>
      <sheetName val="RECLASIFICACION"/>
      <sheetName val="PROGRAMA_PIIA"/>
      <sheetName val="APORTACION ESTATAL"/>
    </sheetNames>
    <sheetDataSet>
      <sheetData sheetId="0">
        <row r="5">
          <cell r="C5">
            <v>11101</v>
          </cell>
          <cell r="D5" t="str">
            <v>DIETAS</v>
          </cell>
        </row>
        <row r="6">
          <cell r="C6">
            <v>11201</v>
          </cell>
          <cell r="D6" t="str">
            <v>HABERES</v>
          </cell>
        </row>
        <row r="7">
          <cell r="C7">
            <v>11301</v>
          </cell>
          <cell r="D7" t="str">
            <v>SUELDOS BASE</v>
          </cell>
        </row>
        <row r="8">
          <cell r="C8">
            <v>11401</v>
          </cell>
          <cell r="D8" t="str">
            <v>RETRIBUCIONES POR ADSCRIPCIÓN EN EL EXTRANJERO</v>
          </cell>
        </row>
        <row r="9">
          <cell r="C9">
            <v>12101</v>
          </cell>
          <cell r="D9" t="str">
            <v>HONORARIOS</v>
          </cell>
        </row>
        <row r="10">
          <cell r="C10">
            <v>12201</v>
          </cell>
          <cell r="D10" t="str">
            <v>SUELDOS BASE AL PERSONAL EVENTUAL</v>
          </cell>
        </row>
        <row r="11">
          <cell r="C11">
            <v>12202</v>
          </cell>
          <cell r="D11" t="str">
            <v>COMPENSACIONES A SUSTITUTOS DE PROFESORES</v>
          </cell>
        </row>
        <row r="12">
          <cell r="C12">
            <v>12301</v>
          </cell>
          <cell r="D12" t="str">
            <v>RETRIBUCIONES POR SERVICIOS DE CARÁCTER SOCIAL</v>
          </cell>
        </row>
        <row r="13">
          <cell r="C13">
            <v>12401</v>
          </cell>
          <cell r="D13" t="str">
            <v>RETRIBUCIÓN A LOS REPRESENTANTES DE LOS TRABAJADORES Y DE LOS PATRONES EN LA JUNTA FEDERAL DE CONCILIACIÓN Y ARBITRAJE</v>
          </cell>
        </row>
        <row r="14">
          <cell r="C14">
            <v>13101</v>
          </cell>
          <cell r="D14" t="str">
            <v>PRIMA QUINQUENAL POR AÑOS DE SERVICIOS EFECTIVOS PRESTADOS</v>
          </cell>
        </row>
        <row r="15">
          <cell r="C15">
            <v>13102</v>
          </cell>
          <cell r="D15" t="str">
            <v>ACREDITACIÓN POR AÑOS DE SERVICIO EN LA DOCENCIA Y AL PERSONAL ADMINISTRATIVO DE LAS INSTITUCIONES DE EDUCACIÓN SUPERIOR</v>
          </cell>
        </row>
        <row r="16">
          <cell r="C16">
            <v>13103</v>
          </cell>
          <cell r="D16" t="str">
            <v>PRIMA DE PERSEVERANCIA POR AÑOS DE SERVICIO ACTIVO EN EL EJÉRCITO, FUERZA AÉREA Y ARMADA MEXICANOS</v>
          </cell>
        </row>
        <row r="17">
          <cell r="C17">
            <v>13104</v>
          </cell>
          <cell r="D17" t="str">
            <v>ANTIGÜEDAD</v>
          </cell>
        </row>
        <row r="18">
          <cell r="C18">
            <v>13201</v>
          </cell>
          <cell r="D18" t="str">
            <v>PRIMAS DE VACACIONES Y DOMINICAL</v>
          </cell>
        </row>
        <row r="19">
          <cell r="C19">
            <v>13202</v>
          </cell>
          <cell r="D19" t="str">
            <v>AGUINALDO O GRATIFICACIÓN DE FIN DE AÑO</v>
          </cell>
        </row>
        <row r="20">
          <cell r="C20">
            <v>13301</v>
          </cell>
          <cell r="D20" t="str">
            <v>REMUNERACIONES POR HORAS EXTRAORDINARIAS</v>
          </cell>
        </row>
        <row r="21">
          <cell r="C21">
            <v>13401</v>
          </cell>
          <cell r="D21" t="str">
            <v>ACREDITACIÓN POR TITULACIÓN EN LA DOCENCIA</v>
          </cell>
        </row>
        <row r="22">
          <cell r="C22">
            <v>13402</v>
          </cell>
          <cell r="D22" t="str">
            <v>ACREDITACIÓN AL PERSONAL DOCENTE POR AÑOS DE ESTUDIO DE LICENCIATURA</v>
          </cell>
        </row>
        <row r="23">
          <cell r="C23">
            <v>13403</v>
          </cell>
          <cell r="D23" t="str">
            <v>COMPENSACIONES POR SERVICIOS ESPECIALES</v>
          </cell>
        </row>
        <row r="24">
          <cell r="C24">
            <v>13404</v>
          </cell>
          <cell r="D24" t="str">
            <v>COMPENSACIONES POR SERVICIOS EVENTUALES</v>
          </cell>
        </row>
        <row r="25">
          <cell r="C25">
            <v>13405</v>
          </cell>
          <cell r="D25" t="str">
            <v>COMPENSACIONES DE RETIRO</v>
          </cell>
        </row>
        <row r="26">
          <cell r="C26">
            <v>13406</v>
          </cell>
          <cell r="D26" t="str">
            <v>COMPENSACIONES DE SERVICIOS</v>
          </cell>
        </row>
        <row r="27">
          <cell r="C27">
            <v>13407</v>
          </cell>
          <cell r="D27" t="str">
            <v>COMPENSACIONES ADICIONALES POR SERVICIOS ESPECIALES</v>
          </cell>
        </row>
        <row r="28">
          <cell r="C28">
            <v>13408</v>
          </cell>
          <cell r="D28" t="str">
            <v>ASIGNACIONES DOCENTES, PEDAGÓGICAS GENÉRICAS Y ESPECÍFICAS</v>
          </cell>
        </row>
        <row r="29">
          <cell r="C29">
            <v>13409</v>
          </cell>
          <cell r="D29" t="str">
            <v>COMPENSACIÓN POR ADQUISICIÓN DE MATERIAL DIDÁCTICO</v>
          </cell>
        </row>
        <row r="30">
          <cell r="C30">
            <v>13410</v>
          </cell>
          <cell r="D30" t="str">
            <v>COMPENSACIÓN POR ACTUALIZACIÓN Y FORMACIÓN ACADÉMICA</v>
          </cell>
        </row>
        <row r="31">
          <cell r="C31">
            <v>13411</v>
          </cell>
          <cell r="D31" t="str">
            <v>COMPENSACIONES A MÉDICOS RESIDENTES</v>
          </cell>
        </row>
        <row r="32">
          <cell r="C32">
            <v>13412</v>
          </cell>
          <cell r="D32" t="str">
            <v>GASTOS CONTINGENTES PARA EL PERSONAL RADICADO EN EL EXTRANJERO</v>
          </cell>
        </row>
        <row r="33">
          <cell r="C33">
            <v>13413</v>
          </cell>
          <cell r="D33" t="str">
            <v>ASIGNACIONES INHERENTES A LA CONCLUSIÓN DE SERVICIOS EN LA ADMINISTRACIÓN PÚBLICA FEDERAL</v>
          </cell>
        </row>
        <row r="34">
          <cell r="C34">
            <v>13501</v>
          </cell>
          <cell r="D34" t="str">
            <v>SOBREHABERES</v>
          </cell>
        </row>
        <row r="35">
          <cell r="C35">
            <v>13601</v>
          </cell>
          <cell r="D35" t="str">
            <v>ASIGNACIONES DE TÉCNICO</v>
          </cell>
        </row>
        <row r="36">
          <cell r="C36">
            <v>13602</v>
          </cell>
          <cell r="D36" t="str">
            <v>ASIGNACIONES DE MANDO</v>
          </cell>
        </row>
        <row r="37">
          <cell r="C37">
            <v>13603</v>
          </cell>
          <cell r="D37" t="str">
            <v>ASIGNACIONES POR COMISIÓN</v>
          </cell>
        </row>
        <row r="38">
          <cell r="C38">
            <v>13604</v>
          </cell>
          <cell r="D38" t="str">
            <v>ASIGNACIONES DE VUELO</v>
          </cell>
        </row>
        <row r="39">
          <cell r="C39">
            <v>13605</v>
          </cell>
          <cell r="D39" t="str">
            <v>ASIGNACIONES DE TÉCNICO ESPECIAL</v>
          </cell>
        </row>
        <row r="40">
          <cell r="C40">
            <v>13701</v>
          </cell>
          <cell r="D40" t="str">
            <v>HONORARIOS ESPECIALES</v>
          </cell>
        </row>
        <row r="41">
          <cell r="C41">
            <v>13801</v>
          </cell>
          <cell r="D41" t="str">
            <v>PARTICIPACIONES POR VIGILANCIA EN EL CUMPLIMIENTO DE LAS LEYES Y CUSTODIA DE VALORES</v>
          </cell>
        </row>
        <row r="42">
          <cell r="C42">
            <v>14101</v>
          </cell>
          <cell r="D42" t="str">
            <v>APORTACIONES AL ISSSTE</v>
          </cell>
        </row>
        <row r="43">
          <cell r="C43">
            <v>14102</v>
          </cell>
          <cell r="D43" t="str">
            <v>APORTACIONES AL ISSFAM</v>
          </cell>
        </row>
        <row r="44">
          <cell r="C44">
            <v>14103</v>
          </cell>
          <cell r="D44" t="str">
            <v>APORTACIONES AL IMSS</v>
          </cell>
        </row>
        <row r="45">
          <cell r="C45">
            <v>14104</v>
          </cell>
          <cell r="D45" t="str">
            <v>APORTACIONES DE SEGURIDAD SOCIAL CONTRACTUALES</v>
          </cell>
        </row>
        <row r="46">
          <cell r="C46">
            <v>14105</v>
          </cell>
          <cell r="D46" t="str">
            <v>APORTACIONES AL SEGURO DE CESANTÍA EN EDAD AVANZADA Y VEJEZ</v>
          </cell>
        </row>
        <row r="47">
          <cell r="C47">
            <v>14201</v>
          </cell>
          <cell r="D47" t="str">
            <v>APORTACIONES AL FOVISSSTE</v>
          </cell>
        </row>
        <row r="48">
          <cell r="C48">
            <v>14202</v>
          </cell>
          <cell r="D48" t="str">
            <v>APORTACIONES AL INFONAVIT</v>
          </cell>
        </row>
        <row r="49">
          <cell r="C49">
            <v>14301</v>
          </cell>
          <cell r="D49" t="str">
            <v>APORTACIONES AL SISTEMA DE AHORRO PARA EL RETIRO</v>
          </cell>
        </row>
        <row r="50">
          <cell r="C50">
            <v>14302</v>
          </cell>
          <cell r="D50" t="str">
            <v>DEPÓSITOS PARA EL AHORRO SOLIDARIO</v>
          </cell>
        </row>
        <row r="51">
          <cell r="C51">
            <v>14401</v>
          </cell>
          <cell r="D51" t="str">
            <v>CUOTAS PARA EL SEGURO DE VIDA DEL PERSONAL CIVIL</v>
          </cell>
        </row>
        <row r="52">
          <cell r="C52">
            <v>14402</v>
          </cell>
          <cell r="D52" t="str">
            <v>CUOTAS PARA EL SEGURO DE VIDA DEL PERSONAL MILITAR</v>
          </cell>
        </row>
        <row r="53">
          <cell r="C53">
            <v>14403</v>
          </cell>
          <cell r="D53" t="str">
            <v>CUOTAS PARA EL SEGURO DE GASTOS MÉDICOS DEL PERSONAL CIVIL</v>
          </cell>
        </row>
        <row r="54">
          <cell r="C54">
            <v>14404</v>
          </cell>
          <cell r="D54" t="str">
            <v>CUOTAS PARA EL SEGURO DE SEPARACIÓN INDIVIDUALIZADO</v>
          </cell>
        </row>
        <row r="55">
          <cell r="C55">
            <v>14405</v>
          </cell>
          <cell r="D55" t="str">
            <v>CUOTAS PARA EL SEGURO COLECTIVO DE RETIRO</v>
          </cell>
        </row>
        <row r="56">
          <cell r="C56">
            <v>14406</v>
          </cell>
          <cell r="D56" t="str">
            <v>SEGURO DE RESPONSABILIDAD CIVIL, ASISTENCIA LEGAL Y OTROS SEGUROS</v>
          </cell>
        </row>
        <row r="57">
          <cell r="C57">
            <v>15101</v>
          </cell>
          <cell r="D57" t="str">
            <v>CUOTAS PARA EL FONDO DE AHORRO DEL PERSONAL CIVIL</v>
          </cell>
        </row>
        <row r="58">
          <cell r="C58">
            <v>15102</v>
          </cell>
          <cell r="D58" t="str">
            <v>CUOTAS PARA EL FONDO DE AHORRO DE GENERALES, ALMIRANTES, JEFES Y OFICIALES</v>
          </cell>
        </row>
        <row r="59">
          <cell r="C59">
            <v>15103</v>
          </cell>
          <cell r="D59" t="str">
            <v>CUOTAS PARA EL FONDO DE TRABAJO DEL PERSONAL DEL EJÉRCITO, FUERZA AÉREA Y ARMADA MEXICANOS</v>
          </cell>
        </row>
        <row r="60">
          <cell r="C60">
            <v>15201</v>
          </cell>
          <cell r="D60" t="str">
            <v>INDEMNIZACIONES POR ACCIDENTES EN EL TRABAJO</v>
          </cell>
        </row>
        <row r="61">
          <cell r="C61">
            <v>15202</v>
          </cell>
          <cell r="D61" t="str">
            <v>PAGO DE LIQUIDACIONES</v>
          </cell>
        </row>
        <row r="62">
          <cell r="C62">
            <v>15301</v>
          </cell>
          <cell r="D62" t="str">
            <v>PRESTACIONES DE RETIRO</v>
          </cell>
        </row>
        <row r="63">
          <cell r="C63">
            <v>15401</v>
          </cell>
          <cell r="D63" t="str">
            <v>PRESTACIONES ESTABLECIDAS POR CONDICIONES GENERALES DE TRABAJO O CONTRATOS COLECTIVOS DE TRABAJO</v>
          </cell>
        </row>
        <row r="64">
          <cell r="C64">
            <v>15402</v>
          </cell>
          <cell r="D64" t="str">
            <v>COMPENSACIÓN GARANTIZADA</v>
          </cell>
        </row>
        <row r="65">
          <cell r="C65">
            <v>15403</v>
          </cell>
          <cell r="D65" t="str">
            <v>ASIGNACIONES ADICIONALES AL SUELDO</v>
          </cell>
        </row>
        <row r="66">
          <cell r="C66">
            <v>15501</v>
          </cell>
          <cell r="D66" t="str">
            <v>APOYOS A LA CAPACITACIÓN DE LOS SERVIDORES PÚBLICOS</v>
          </cell>
        </row>
        <row r="67">
          <cell r="C67">
            <v>15901</v>
          </cell>
          <cell r="D67" t="str">
            <v>OTRAS PRESTACIONES</v>
          </cell>
        </row>
        <row r="68">
          <cell r="C68">
            <v>15902</v>
          </cell>
          <cell r="D68" t="str">
            <v>PAGO EXTRAORDINARIO POR RIESGO</v>
          </cell>
        </row>
        <row r="69">
          <cell r="C69">
            <v>16101</v>
          </cell>
          <cell r="D69" t="str">
            <v>INCREMENTOS A LAS PERCEPCIONES</v>
          </cell>
        </row>
        <row r="70">
          <cell r="C70">
            <v>16102</v>
          </cell>
          <cell r="D70" t="str">
            <v>CREACIÓN DE PLAZAS</v>
          </cell>
        </row>
        <row r="71">
          <cell r="C71">
            <v>16103</v>
          </cell>
          <cell r="D71" t="str">
            <v>OTRAS MEDIDAS DE CARÁCTER LABORAL Y ECONÓMICO</v>
          </cell>
        </row>
        <row r="72">
          <cell r="C72">
            <v>16104</v>
          </cell>
          <cell r="D72" t="str">
            <v>PREVISIONES PARA APORTACIONES AL ISSSTE</v>
          </cell>
        </row>
        <row r="73">
          <cell r="C73">
            <v>16105</v>
          </cell>
          <cell r="D73" t="str">
            <v>PREVISIONES PARA APORTACIONES AL FOVISSSTE</v>
          </cell>
        </row>
        <row r="74">
          <cell r="C74">
            <v>16106</v>
          </cell>
          <cell r="D74" t="str">
            <v>PREVISIONES PARA APORTACIONES AL SISTEMA DE AHORRO PARA EL RETIRO</v>
          </cell>
        </row>
        <row r="75">
          <cell r="C75">
            <v>16107</v>
          </cell>
          <cell r="D75" t="str">
            <v>PREVISIONES PARA APORTACIONES AL SEGURO DE CESANTÍA EN EDAD AVANZADA Y VEJEZ</v>
          </cell>
        </row>
        <row r="76">
          <cell r="C76">
            <v>16108</v>
          </cell>
          <cell r="D76" t="str">
            <v>PREVISIONES PARA LOS DEPÓSITOS AL AHORRO SOLIDARIO</v>
          </cell>
        </row>
        <row r="77">
          <cell r="C77">
            <v>17101</v>
          </cell>
          <cell r="D77" t="str">
            <v>ESTÍMULOS POR PRODUCTIVIDAD Y EFICIENCIA</v>
          </cell>
        </row>
        <row r="78">
          <cell r="C78">
            <v>17102</v>
          </cell>
          <cell r="D78" t="str">
            <v>ESTÍMULOS AL PERSONAL OPERATIVO</v>
          </cell>
        </row>
        <row r="79">
          <cell r="C79">
            <v>21101</v>
          </cell>
          <cell r="D79" t="str">
            <v>MATERIALES Y ÚTILES DE OFICINA</v>
          </cell>
        </row>
        <row r="80">
          <cell r="C80">
            <v>21201</v>
          </cell>
          <cell r="D80" t="str">
            <v>MATERIALES Y ÚTILES DE IMPRESIÓN Y REPRODUCCIÓN</v>
          </cell>
        </row>
        <row r="81">
          <cell r="C81">
            <v>21301</v>
          </cell>
          <cell r="D81" t="str">
            <v>MATERIAL ESTADÍSTICO Y GEOGRÁFICO</v>
          </cell>
        </row>
        <row r="82">
          <cell r="C82">
            <v>21401</v>
          </cell>
          <cell r="D82" t="str">
            <v>MATERIALES Y ÚTILES PARA EL PROCESAMIENTO EN EQUIPOS Y BIENES INFORMÁTICOS</v>
          </cell>
        </row>
        <row r="83">
          <cell r="C83">
            <v>21501</v>
          </cell>
          <cell r="D83" t="str">
            <v>MATERIAL DE APOYO INFORMATIVO</v>
          </cell>
        </row>
        <row r="84">
          <cell r="C84">
            <v>21502</v>
          </cell>
          <cell r="D84" t="str">
            <v>MATERIAL PARA INFORMACIÓN EN ACTIVIDADES DE INVESTIGACIÓN CIENTÍFICA Y TECNOLÓGICA</v>
          </cell>
        </row>
        <row r="85">
          <cell r="C85">
            <v>21601</v>
          </cell>
          <cell r="D85" t="str">
            <v>MATERIAL DE LIMPIEZA</v>
          </cell>
        </row>
        <row r="86">
          <cell r="C86">
            <v>21701</v>
          </cell>
          <cell r="D86" t="str">
            <v>MATERIALES Y SUMINISTROS PARA PLANTELES EDUCATIVOS</v>
          </cell>
        </row>
        <row r="87">
          <cell r="C87">
            <v>22101</v>
          </cell>
          <cell r="D87" t="str">
            <v>PRODUCTOS ALIMENTICIOS PARA EL EJÉRCITO, FUERZA AÉREA Y ARMADA MEXICANOS, Y PARA LOS EFECTIVOS QUE PARTICIPEN EN PROGRAMAS DE SEGURIDAD PÚBLICA</v>
          </cell>
        </row>
        <row r="88">
          <cell r="C88">
            <v>22102</v>
          </cell>
          <cell r="D88" t="str">
            <v>PRODUCTOS ALIMENTICIOS PARA PERSONAS DERIVADO DE LA PRESTACIÓN DE SERVICIOS PÚBLICOS EN UNIDADES DE SALUD, EDUCATIVAS, DE READAPTACIÓN SOCIAL Y OTRAS</v>
          </cell>
        </row>
        <row r="89">
          <cell r="C89">
            <v>22103</v>
          </cell>
          <cell r="D89" t="str">
            <v>PRODUCTOS ALIMENTICIOS PARA EL PERSONAL QUE REALIZA LABORES EN CAMPO O DE SUPERVISIÓN</v>
          </cell>
        </row>
        <row r="90">
          <cell r="C90">
            <v>22104</v>
          </cell>
          <cell r="D90" t="str">
            <v>PRODUCTOS ALIMENTICIOS PARA EL PERSONAL EN LAS INSTALACIONES DE LAS DEPENDENCIAS Y ENTIDADES</v>
          </cell>
        </row>
        <row r="91">
          <cell r="C91">
            <v>22105</v>
          </cell>
          <cell r="D91" t="str">
            <v>PRODUCTOS ALIMENTICIOS PARA LA POBLACIÓN EN CASO DE DESASTRES NATURALES</v>
          </cell>
        </row>
        <row r="92">
          <cell r="C92">
            <v>22106</v>
          </cell>
          <cell r="D92" t="str">
            <v>PRODUCTOS ALIMENTICIOS PARA EL PERSONAL DERIVADO DE ACTIVIDADES EXTRAORDINARIAS</v>
          </cell>
        </row>
        <row r="93">
          <cell r="C93">
            <v>22201</v>
          </cell>
          <cell r="D93" t="str">
            <v>PRODUCTOS ALIMENTICIOS PARA ANIMALES</v>
          </cell>
        </row>
        <row r="94">
          <cell r="C94">
            <v>22301</v>
          </cell>
          <cell r="D94" t="str">
            <v>UTENSILIOS PARA EL SERVICIO DE ALIMENTACIÓN</v>
          </cell>
        </row>
        <row r="95">
          <cell r="C95">
            <v>23101</v>
          </cell>
          <cell r="D95" t="str">
            <v>PRODUCTOS ALIMENTICIOS, AGROPECUARIOS Y FORESTALES ADQUIRIDOS COMO MATERIA PRIMA</v>
          </cell>
        </row>
        <row r="96">
          <cell r="C96">
            <v>23201</v>
          </cell>
          <cell r="D96" t="str">
            <v>INSUMOS TEXTILES ADQUIRIDOS COMO MATERIA PRIMA</v>
          </cell>
        </row>
        <row r="97">
          <cell r="C97">
            <v>23301</v>
          </cell>
          <cell r="D97" t="str">
            <v>PRODUCTOS DE PAPEL, CARTÓN E IMPRESOS ADQUIRIDOS COMO MATERIA PRIMA</v>
          </cell>
        </row>
        <row r="98">
          <cell r="C98">
            <v>23401</v>
          </cell>
          <cell r="D98" t="str">
            <v>COMBUSTIBLES, LUBRICANTES, ADITIVOS, CARBÓN Y SUS DERIVADOS ADQUIRIDOS COMO MATERIA PRIMA</v>
          </cell>
        </row>
        <row r="99">
          <cell r="C99">
            <v>23501</v>
          </cell>
          <cell r="D99" t="str">
            <v>PRODUCTOS QUÍMICOS, FARMACÉUTICOS Y DE LABORATORIO ADQUIRIDOS COMO MATERIA PRIMA</v>
          </cell>
        </row>
        <row r="100">
          <cell r="C100">
            <v>23601</v>
          </cell>
          <cell r="D100" t="str">
            <v>PRODUCTOS METÁLICOS Y A BASE DE MINERALES NO METÁLICOS ADQUIRIDOS COMO MATERIA PRIMA</v>
          </cell>
        </row>
        <row r="101">
          <cell r="C101">
            <v>23701</v>
          </cell>
          <cell r="D101" t="str">
            <v>PRODUCTOS DE CUERO, PIEL, PLÁSTICO Y HULE ADQUIRIDOS COMO MATERIA PRIMA</v>
          </cell>
        </row>
        <row r="102">
          <cell r="C102">
            <v>23801</v>
          </cell>
          <cell r="D102" t="str">
            <v>MERCANCÍAS PARA SU COMERCIALIZACIÓN EN TIENDAS DEL SECTOR PÚBLICO</v>
          </cell>
        </row>
        <row r="103">
          <cell r="C103">
            <v>23901</v>
          </cell>
          <cell r="D103" t="str">
            <v>OTROS PRODUCTOS ADQUIRIDOS COMO MATERIA PRIMA</v>
          </cell>
        </row>
        <row r="104">
          <cell r="C104">
            <v>23902</v>
          </cell>
          <cell r="D104" t="str">
            <v>PETRÓLEO, GAS Y SUS DERIVADOS ADQUIRIDOS COMO MATERIA PRIMA</v>
          </cell>
        </row>
        <row r="105">
          <cell r="C105">
            <v>24101</v>
          </cell>
          <cell r="D105" t="str">
            <v>PRODUCTOS MINERALES NO METÁLICOS</v>
          </cell>
        </row>
        <row r="106">
          <cell r="C106">
            <v>24201</v>
          </cell>
          <cell r="D106" t="str">
            <v>CEMENTO Y PRODUCTOS DE CONCRETO</v>
          </cell>
        </row>
        <row r="107">
          <cell r="C107">
            <v>24301</v>
          </cell>
          <cell r="D107" t="str">
            <v>CAL, YESO Y PRODUCTOS DE YESO</v>
          </cell>
        </row>
        <row r="108">
          <cell r="C108">
            <v>24401</v>
          </cell>
          <cell r="D108" t="str">
            <v>MADERA Y PRODUCTOS DE MADERA</v>
          </cell>
        </row>
        <row r="109">
          <cell r="C109">
            <v>24501</v>
          </cell>
          <cell r="D109" t="str">
            <v>VIDRIO Y PRODUCTOS DE VIDRIO</v>
          </cell>
        </row>
        <row r="110">
          <cell r="C110">
            <v>24601</v>
          </cell>
          <cell r="D110" t="str">
            <v>MATERIAL ELÉCTRICO Y ELECTRÓNICO</v>
          </cell>
        </row>
        <row r="111">
          <cell r="C111">
            <v>24701</v>
          </cell>
          <cell r="D111" t="str">
            <v>ARTÍCULOS METÁLICOS PARA LA CONSTRUCCIÓN</v>
          </cell>
        </row>
        <row r="112">
          <cell r="C112">
            <v>24801</v>
          </cell>
          <cell r="D112" t="str">
            <v>MATERIALES COMPLEMENTARIOS</v>
          </cell>
        </row>
        <row r="113">
          <cell r="C113">
            <v>24901</v>
          </cell>
          <cell r="D113" t="str">
            <v>OTROS MATERIALES Y ARTÍCULOS DE CONSTRUCCIÓN Y REPARACIÓN</v>
          </cell>
        </row>
        <row r="114">
          <cell r="C114">
            <v>25101</v>
          </cell>
          <cell r="D114" t="str">
            <v>PRODUCTOS QUÍMICOS BÁSICOS</v>
          </cell>
        </row>
        <row r="115">
          <cell r="C115">
            <v>25201</v>
          </cell>
          <cell r="D115" t="str">
            <v>PLAGUICIDAS, ABONOS Y FERTILIZANTES</v>
          </cell>
        </row>
        <row r="116">
          <cell r="C116">
            <v>25301</v>
          </cell>
          <cell r="D116" t="str">
            <v>MEDICINAS Y PRODUCTOS FARMACÉUTICOS</v>
          </cell>
        </row>
        <row r="117">
          <cell r="C117">
            <v>25401</v>
          </cell>
          <cell r="D117" t="str">
            <v>MATERIALES, ACCESORIOS Y SUMINISTROS MÉDICOS</v>
          </cell>
        </row>
        <row r="118">
          <cell r="C118">
            <v>25501</v>
          </cell>
          <cell r="D118" t="str">
            <v>MATERIALES, ACCESORIOS Y SUMINISTROS DE LABORATORIO</v>
          </cell>
        </row>
        <row r="119">
          <cell r="C119">
            <v>25901</v>
          </cell>
          <cell r="D119" t="str">
            <v>OTROS PRODUCTOS QUÍMICOS</v>
          </cell>
        </row>
        <row r="120">
          <cell r="C120">
            <v>26101</v>
          </cell>
          <cell r="D120" t="str">
            <v>COMBUSTIBLES, LUBRICANTES Y ADITIVOS PARA VEHÍCULOS TERRESTRES, AÉREOS, MARÍTIMOS, LACUSTRES Y FLUVIALES DESTINADOS A LA EJECUCIÓN DE PROGRAMAS DE SEGURIDAD PÚBLICA Y NACIONAL</v>
          </cell>
        </row>
        <row r="121">
          <cell r="C121">
            <v>26102</v>
          </cell>
          <cell r="D121" t="str">
            <v>COMBUSTIBLES, LUBRICANTES Y ADITIVOS PARA VEHÍCULOS TERRESTRES, AÉREOS, MARÍTIMOS, LACUSTRES Y FLUVIALES DESTINADOS A SERVICIOS PÚBLICOS Y LA OPERACIÓN DE PROGRAMAS PÚBLICOS</v>
          </cell>
        </row>
        <row r="122">
          <cell r="C122">
            <v>26103</v>
          </cell>
          <cell r="D122" t="str">
            <v>COMBUSTIBLES, LUBRICANTES Y ADITIVOS PARA VEHÍCULOS TERRESTRES, AÉREOS, MARÍTIMOS, LACUSTRES Y FLUVIALES DESTINADOS A SERVICIOS ADMINISTRATIVOS</v>
          </cell>
        </row>
        <row r="123">
          <cell r="C123">
            <v>26104</v>
          </cell>
          <cell r="D123" t="str">
            <v>COMBUSTIBLES, LUBRICANTES Y ADITIVOS PARA VEHÍCULOS TERRESTRES, AÉREOS, MARÍTIMOS, LACUSTRES Y FLUVIALES ASIGNADOS A SERVIDORES PÚBLICOS</v>
          </cell>
        </row>
        <row r="124">
          <cell r="C124">
            <v>26105</v>
          </cell>
          <cell r="D124" t="str">
            <v>COMBUSTIBLES, LUBRICANTES Y ADITIVOS PARA MAQUINARIA, EQUIPO DE PRODUCCIÓN Y SERVICIOS ADMINISTRATIVOS</v>
          </cell>
        </row>
        <row r="125">
          <cell r="C125">
            <v>26106</v>
          </cell>
          <cell r="D125" t="str">
            <v>PIDIREGAS CARGOS VARIABLES</v>
          </cell>
        </row>
        <row r="126">
          <cell r="C126">
            <v>26107</v>
          </cell>
          <cell r="D126" t="str">
            <v>COMBUSTIBLES NACIONALES PARA PLANTAS PRODUCTIVAS</v>
          </cell>
        </row>
        <row r="127">
          <cell r="C127">
            <v>26108</v>
          </cell>
          <cell r="D127" t="str">
            <v>COMBUSTIBLES DE IMPORTACIÓN PARA PLANTAS PRODUCTIVAS</v>
          </cell>
        </row>
        <row r="128">
          <cell r="C128">
            <v>27101</v>
          </cell>
          <cell r="D128" t="str">
            <v>VESTUARIO Y UNIFORMES</v>
          </cell>
        </row>
        <row r="129">
          <cell r="C129">
            <v>27201</v>
          </cell>
          <cell r="D129" t="str">
            <v>PRENDAS DE PROTECCIÓN PERSONAL</v>
          </cell>
        </row>
        <row r="130">
          <cell r="C130">
            <v>27301</v>
          </cell>
          <cell r="D130" t="str">
            <v>ARTÍCULOS DEPORTIVOS</v>
          </cell>
        </row>
        <row r="131">
          <cell r="C131">
            <v>27401</v>
          </cell>
          <cell r="D131" t="str">
            <v>PRODUCTOS TEXTILES</v>
          </cell>
        </row>
        <row r="132">
          <cell r="C132">
            <v>27501</v>
          </cell>
          <cell r="D132" t="str">
            <v>BLANCOS Y OTROS PRODUCTOS TEXTILES, EXCEPTO PRENDAS DE VESTIR</v>
          </cell>
        </row>
        <row r="133">
          <cell r="C133">
            <v>28101</v>
          </cell>
          <cell r="D133" t="str">
            <v>SUSTANCIAS Y MATERIALES EXPLOSIVOS</v>
          </cell>
        </row>
        <row r="134">
          <cell r="C134">
            <v>28201</v>
          </cell>
          <cell r="D134" t="str">
            <v>MATERIALES DE SEGURIDAD PÚBLICA</v>
          </cell>
        </row>
        <row r="135">
          <cell r="C135">
            <v>28301</v>
          </cell>
          <cell r="D135" t="str">
            <v>PRENDAS DE PROTECCIÓN PARA SEGURIDAD PÚBLICA Y NACIONAL</v>
          </cell>
        </row>
        <row r="136">
          <cell r="C136">
            <v>29101</v>
          </cell>
          <cell r="D136" t="str">
            <v>HERRAMIENTAS MENORES</v>
          </cell>
        </row>
        <row r="137">
          <cell r="C137">
            <v>29201</v>
          </cell>
          <cell r="D137" t="str">
            <v>REFACCIONES Y ACCESORIOS MENORES DE EDIFICIOS</v>
          </cell>
        </row>
        <row r="138">
          <cell r="C138">
            <v>29301</v>
          </cell>
          <cell r="D138" t="str">
            <v>REFACCIONES Y ACCESORIOS MENORES DE MOBILIARIO Y EQUIPO DE ADMINISTRACIÓN, EDUCACIONAL Y RECREATIVO</v>
          </cell>
        </row>
        <row r="139">
          <cell r="C139">
            <v>29401</v>
          </cell>
          <cell r="D139" t="str">
            <v>REFACCIONES Y ACCESORIOS PARA EQUIPO DE CÓMPUTO</v>
          </cell>
        </row>
        <row r="140">
          <cell r="C140">
            <v>29501</v>
          </cell>
          <cell r="D140" t="str">
            <v>REFACCIONES Y ACCESORIOS MENORES DE EQUIPO E INSTRUMENTAL MÉDICO Y DE LABORATORIO</v>
          </cell>
        </row>
        <row r="141">
          <cell r="C141">
            <v>29601</v>
          </cell>
          <cell r="D141" t="str">
            <v>REFACCIONES Y ACCESORIOS MENORES DE EQUIPO DE TRANSPORTE</v>
          </cell>
        </row>
        <row r="142">
          <cell r="C142">
            <v>29701</v>
          </cell>
          <cell r="D142" t="str">
            <v>REFACCIONES Y ACCESORIOS MENORES DE EQUIPO DE DEFENSA Y SEGURIDAD</v>
          </cell>
        </row>
        <row r="143">
          <cell r="C143">
            <v>29801</v>
          </cell>
          <cell r="D143" t="str">
            <v>REFACCIONES Y ACCESORIOS MENORES DE MAQUINARIA Y OTROS EQUIPOS</v>
          </cell>
        </row>
        <row r="144">
          <cell r="C144">
            <v>29901</v>
          </cell>
          <cell r="D144" t="str">
            <v>REFACCIONES Y ACCESORIOS MENORES OTROS BIENES MUEBLES</v>
          </cell>
        </row>
        <row r="145">
          <cell r="C145">
            <v>31101</v>
          </cell>
          <cell r="D145" t="str">
            <v>SERVICIO DE ENERGÍA ELÉCTRICA</v>
          </cell>
        </row>
        <row r="146">
          <cell r="C146">
            <v>31201</v>
          </cell>
          <cell r="D146" t="str">
            <v>SERVICIO DE GAS</v>
          </cell>
        </row>
        <row r="147">
          <cell r="C147">
            <v>31301</v>
          </cell>
          <cell r="D147" t="str">
            <v>SERVICIO DE AGUA</v>
          </cell>
        </row>
        <row r="148">
          <cell r="C148">
            <v>31401</v>
          </cell>
          <cell r="D148" t="str">
            <v>SERVICIO TELEFÓNICO CONVENCIONAL</v>
          </cell>
        </row>
        <row r="149">
          <cell r="C149">
            <v>31501</v>
          </cell>
          <cell r="D149" t="str">
            <v>SERVICIO DE TELEFONÍA CELULAR</v>
          </cell>
        </row>
        <row r="150">
          <cell r="C150">
            <v>31601</v>
          </cell>
          <cell r="D150" t="str">
            <v>SERVICIO DE RADIOLOCALIZACIÓN</v>
          </cell>
        </row>
        <row r="151">
          <cell r="C151">
            <v>31602</v>
          </cell>
          <cell r="D151" t="str">
            <v>SERVICIOS DE TELECOMUNICACIONES</v>
          </cell>
        </row>
        <row r="152">
          <cell r="C152">
            <v>31701</v>
          </cell>
          <cell r="D152" t="str">
            <v>SERVICIOS DE CONDUCCIÓN DE SEÑALES ANALÓGICAS Y DIGITALES</v>
          </cell>
        </row>
        <row r="153">
          <cell r="C153">
            <v>31801</v>
          </cell>
          <cell r="D153" t="str">
            <v>SERVICIO POSTAL</v>
          </cell>
        </row>
        <row r="154">
          <cell r="C154">
            <v>31802</v>
          </cell>
          <cell r="D154" t="str">
            <v>SERVICIO TELEGRÁFICO</v>
          </cell>
        </row>
        <row r="155">
          <cell r="C155">
            <v>31901</v>
          </cell>
          <cell r="D155" t="str">
            <v>SERVICIOS INTEGRALES DE TELECOMUNICACIÓN</v>
          </cell>
        </row>
        <row r="156">
          <cell r="C156">
            <v>31902</v>
          </cell>
          <cell r="D156" t="str">
            <v>CONTRATACIÓN DE OTROS SERVICIOS</v>
          </cell>
        </row>
        <row r="157">
          <cell r="C157">
            <v>31903</v>
          </cell>
          <cell r="D157" t="str">
            <v>SERVICIOS GENERALES PARA PLANTELES EDUCATIVOS</v>
          </cell>
        </row>
        <row r="158">
          <cell r="C158">
            <v>32101</v>
          </cell>
          <cell r="D158" t="str">
            <v>ARRENDAMIENTO DE TERRENOS</v>
          </cell>
        </row>
        <row r="159">
          <cell r="C159">
            <v>32201</v>
          </cell>
          <cell r="D159" t="str">
            <v>ARRENDAMIENTO DE EDIFICIOS Y LOCALES</v>
          </cell>
        </row>
        <row r="160">
          <cell r="C160">
            <v>32301</v>
          </cell>
          <cell r="D160" t="str">
            <v>ARRENDAMIENTO DE EQUIPO Y BIENES INFORMÁTICOS</v>
          </cell>
        </row>
        <row r="161">
          <cell r="C161">
            <v>32302</v>
          </cell>
          <cell r="D161" t="str">
            <v>ARRENDAMIENTO DE MOBILIARIO</v>
          </cell>
        </row>
        <row r="162">
          <cell r="C162">
            <v>32501</v>
          </cell>
          <cell r="D162" t="str">
            <v>ARRENDAMIENTO DE VEHÍCULOS TERRESTRES, AÉREOS, MARÍTIMOS, LACUSTRES Y FLUVIALES PARA LA EJECUCIÓN DE PROGRAMAS DE SEGURIDAD PÚBLICA Y NACIONAL</v>
          </cell>
        </row>
        <row r="163">
          <cell r="C163">
            <v>32502</v>
          </cell>
          <cell r="D163" t="str">
            <v>ARRENDAMIENTO DE VEHÍCULOS TERRESTRES, AÉREOS, MARÍTIMOS, LACUSTRES Y FLUVIALES PARA SERVICIOS PÚBLICOS Y LA OPERACIÓN DE PROGRAMAS PÚBLICOS</v>
          </cell>
        </row>
        <row r="164">
          <cell r="C164">
            <v>32503</v>
          </cell>
          <cell r="D164" t="str">
            <v>ARRENDAMIENTO DE VEHÍCULOS TERRESTRES, AÉREOS, MARÍTIMOS, LACUSTRES Y FLUVIALES PARA SERVICIOS ADMINISTRATIVOS</v>
          </cell>
        </row>
        <row r="165">
          <cell r="C165">
            <v>32504</v>
          </cell>
          <cell r="D165" t="str">
            <v>ARRENDAMIENTO DE VEHÍCULOS TERRESTRES, AÉREOS, MARÍTIMOS, LACUSTRES Y FLUVIALES PARA DESASTRES NATURALES</v>
          </cell>
        </row>
        <row r="166">
          <cell r="C166">
            <v>32505</v>
          </cell>
          <cell r="D166" t="str">
            <v>ARRENDAMIENTO DE VEHÍCULOS TERRESTRES, AÉREOS, MARÍTIMOS, LACUSTRES Y FLUVIALES PARA SERVIDORES PÚBLICOS</v>
          </cell>
        </row>
        <row r="167">
          <cell r="C167">
            <v>32601</v>
          </cell>
          <cell r="D167" t="str">
            <v>ARRENDAMIENTO DE MAQUINARIA Y EQUIPO</v>
          </cell>
        </row>
        <row r="168">
          <cell r="C168">
            <v>32701</v>
          </cell>
          <cell r="D168" t="str">
            <v>PATENTES, REGALÍAS Y OTROS</v>
          </cell>
        </row>
        <row r="169">
          <cell r="C169">
            <v>32901</v>
          </cell>
          <cell r="D169" t="str">
            <v>ARRENDAMIENTO DE SUSTANCIAS Y PRODUCTOS QUÍMICOS</v>
          </cell>
        </row>
        <row r="170">
          <cell r="C170">
            <v>32902</v>
          </cell>
          <cell r="D170" t="str">
            <v>PIDIREGAS CARGOS FIJOS</v>
          </cell>
        </row>
        <row r="171">
          <cell r="C171">
            <v>32903</v>
          </cell>
          <cell r="D171" t="str">
            <v>OTROS ARRENDAMIENTOS</v>
          </cell>
        </row>
        <row r="172">
          <cell r="C172">
            <v>33101</v>
          </cell>
          <cell r="D172" t="str">
            <v>ASESORÍAS ASOCIADAS A CONVENIOS, TRATADOS O ACUERDOS</v>
          </cell>
        </row>
        <row r="173">
          <cell r="C173">
            <v>33102</v>
          </cell>
          <cell r="D173" t="str">
            <v>ASESORÍAS POR CONTROVERSIAS EN EL MARCO DE LOS TRATADOS INTERNACIONALES</v>
          </cell>
        </row>
        <row r="174">
          <cell r="C174">
            <v>33103</v>
          </cell>
          <cell r="D174" t="str">
            <v>CONSULTORÍAS PARA PROGRAMAS O PROYECTOS FINANCIADOS POR ORGANISMOS INTERNACIONALES</v>
          </cell>
        </row>
        <row r="175">
          <cell r="C175">
            <v>33104</v>
          </cell>
          <cell r="D175" t="str">
            <v>OTRAS ASESORÍAS PARA LA OPERACIÓN DE PROGRAMAS</v>
          </cell>
        </row>
        <row r="176">
          <cell r="C176">
            <v>33105</v>
          </cell>
          <cell r="D176" t="str">
            <v>SERVICIOS RELACIONADOS CON PROCEDIMIENTOS JURISDICCIONALES</v>
          </cell>
        </row>
        <row r="177">
          <cell r="C177">
            <v>33301</v>
          </cell>
          <cell r="D177" t="str">
            <v>SERVICIOS DE INFORMÁTICA</v>
          </cell>
        </row>
        <row r="178">
          <cell r="C178">
            <v>33302</v>
          </cell>
          <cell r="D178" t="str">
            <v>SERVICIOS ESTADÍSTICOS Y GEOGRÁFICOS</v>
          </cell>
        </row>
        <row r="179">
          <cell r="C179">
            <v>33303</v>
          </cell>
          <cell r="D179" t="str">
            <v>SERVICIOS RELACIONADOS CON CERTIFICACIÓN DE PROCESOS</v>
          </cell>
        </row>
        <row r="180">
          <cell r="C180">
            <v>33401</v>
          </cell>
          <cell r="D180" t="str">
            <v>SERVICIOS PARA CAPACITACIÓN A SERVIDORES PÚBLICOS</v>
          </cell>
        </row>
        <row r="181">
          <cell r="C181">
            <v>33501</v>
          </cell>
          <cell r="D181" t="str">
            <v>ESTUDIOS E INVESTIGACIONES</v>
          </cell>
        </row>
        <row r="182">
          <cell r="C182">
            <v>33601</v>
          </cell>
          <cell r="D182" t="str">
            <v>SERVICIOS RELACIONADOS CON TRADUCCIONES</v>
          </cell>
        </row>
        <row r="183">
          <cell r="C183">
            <v>33602</v>
          </cell>
          <cell r="D183" t="str">
            <v>OTROS SERVICIOS COMERCIALES</v>
          </cell>
        </row>
        <row r="184">
          <cell r="C184">
            <v>33603</v>
          </cell>
          <cell r="D184" t="str">
            <v>IMPRESIONES DE DOCUMENTOS OFICIALES PARA LA PRESTACIÓN DE SERVICIOS PÚBLICOS, IDENTIFICACIÓN, FORMATOS ADMINISTRATIVOS Y FISCALES, FORMAS VALORADAS, CERTIFICADOS Y TÍTULOS</v>
          </cell>
        </row>
        <row r="185">
          <cell r="C185">
            <v>33604</v>
          </cell>
          <cell r="D185" t="str">
            <v>IMPRESIÓN Y ELABORACIÓN DE MATERIAL INFORMATIVO DERIVADO DE LA OPERACIÓN Y ADMINISTRACIÓN DE LAS DEPENDENCIAS Y ENTIDADES</v>
          </cell>
        </row>
        <row r="186">
          <cell r="C186">
            <v>33605</v>
          </cell>
          <cell r="D186" t="str">
            <v>INFORMACIÓN EN MEDIOS MASIVOS DERIVADA DE LA OPERACIÓN Y ADMINISTRACIÓN DE LAS DEPENDENCIAS Y ENTIDADES</v>
          </cell>
        </row>
        <row r="187">
          <cell r="C187">
            <v>33701</v>
          </cell>
          <cell r="D187" t="str">
            <v>GASTOS DE SEGURIDAD PÚBLICA Y NACIONAL</v>
          </cell>
        </row>
        <row r="188">
          <cell r="C188">
            <v>33702</v>
          </cell>
          <cell r="D188" t="str">
            <v>GASTOS EN ACTIVIDADES DE SEGURIDAD Y LOGÍSTICA DEL ESTADO MAYOR PRESIDENCIAL</v>
          </cell>
        </row>
        <row r="189">
          <cell r="C189">
            <v>33801</v>
          </cell>
          <cell r="D189" t="str">
            <v>SERVICIOS DE VIGILANCIA</v>
          </cell>
        </row>
        <row r="190">
          <cell r="C190">
            <v>33901</v>
          </cell>
          <cell r="D190" t="str">
            <v>SUBCONTRATACIÓN DE SERVICIOS CON TERCEROS</v>
          </cell>
        </row>
        <row r="191">
          <cell r="C191">
            <v>33902</v>
          </cell>
          <cell r="D191" t="str">
            <v>PROYECTOS PARA PRESTACIÓN DE SERVICIOS</v>
          </cell>
        </row>
        <row r="192">
          <cell r="C192">
            <v>33903</v>
          </cell>
          <cell r="D192" t="str">
            <v>SERVICIOS INTEGRALES</v>
          </cell>
        </row>
        <row r="193">
          <cell r="C193">
            <v>34101</v>
          </cell>
          <cell r="D193" t="str">
            <v>SERVICIOS BANCARIOS Y FINANCIEROS</v>
          </cell>
        </row>
        <row r="194">
          <cell r="C194">
            <v>34301</v>
          </cell>
          <cell r="D194" t="str">
            <v>GASTOS INHERENTES A LA RECAUDACIÓN</v>
          </cell>
        </row>
        <row r="195">
          <cell r="C195">
            <v>34401</v>
          </cell>
          <cell r="D195" t="str">
            <v>SEGURO DE RESPONSABILIDAD PATRIMONIAL DEL ESTADO</v>
          </cell>
        </row>
        <row r="196">
          <cell r="C196">
            <v>34501</v>
          </cell>
          <cell r="D196" t="str">
            <v>SEGUROS DE BIENES PATRIMONIALES</v>
          </cell>
        </row>
        <row r="197">
          <cell r="C197">
            <v>34601</v>
          </cell>
          <cell r="D197" t="str">
            <v>ALMACENAJE, EMBALAJE Y ENVASE</v>
          </cell>
        </row>
        <row r="198">
          <cell r="C198">
            <v>34701</v>
          </cell>
          <cell r="D198" t="str">
            <v>FLETES Y MANIOBRAS</v>
          </cell>
        </row>
        <row r="199">
          <cell r="C199">
            <v>34801</v>
          </cell>
          <cell r="D199" t="str">
            <v>COMISIONES POR VENTAS</v>
          </cell>
        </row>
        <row r="200">
          <cell r="C200">
            <v>35101</v>
          </cell>
          <cell r="D200" t="str">
            <v>MANTENIMIENTO Y CONSERVACIÓN DE INMUEBLES PARA LA PRESTACIÓN DE SERVICIOS ADMINISTRATIVOS</v>
          </cell>
        </row>
        <row r="201">
          <cell r="C201">
            <v>35102</v>
          </cell>
          <cell r="D201" t="str">
            <v>MANTENIMIENTO Y CONSERVACIÓN DE INMUEBLES PARA LA PRESTACIÓN DE SERVICIOS PÚBLICOS</v>
          </cell>
        </row>
        <row r="202">
          <cell r="C202">
            <v>35201</v>
          </cell>
          <cell r="D202" t="str">
            <v>MANTENIMIENTO Y CONSERVACIÓN DE MOBILIARIO Y EQUIPO DE ADMINISTRACIÓN</v>
          </cell>
        </row>
        <row r="203">
          <cell r="C203">
            <v>35301</v>
          </cell>
          <cell r="D203" t="str">
            <v>MANTENIMIENTO Y CONSERVACIÓN DE BIENES INFORMÁTICOS</v>
          </cell>
        </row>
        <row r="204">
          <cell r="C204">
            <v>35401</v>
          </cell>
          <cell r="D204" t="str">
            <v>INSTALACIÓN, REPARACIÓN Y MANTENIMIENTO DE EQUIPO E INSTRUMENTAL MÉDICO Y DE LABORATORIO</v>
          </cell>
        </row>
        <row r="205">
          <cell r="C205">
            <v>35501</v>
          </cell>
          <cell r="D205" t="str">
            <v>MANTENIMIENTO Y CONSERVACIÓN DE VEHÍCULOS TERRESTRES, AÉREOS, MARÍTIMOS, LACUSTRES Y FLUVIALES</v>
          </cell>
        </row>
        <row r="206">
          <cell r="C206">
            <v>35601</v>
          </cell>
          <cell r="D206" t="str">
            <v>REPARACIÓN Y MANTENIMIENTO DE EQUIPO DE DEFENSA Y SEGURIDAD</v>
          </cell>
        </row>
        <row r="207">
          <cell r="C207">
            <v>35701</v>
          </cell>
          <cell r="D207" t="str">
            <v>MANTENIMIENTO Y CONSERVACIÓN DE MAQUINARIA Y EQUIPO</v>
          </cell>
        </row>
        <row r="208">
          <cell r="C208">
            <v>35702</v>
          </cell>
          <cell r="D208" t="str">
            <v>MANTENIMIENTO Y CONSERVACIÓN DE PLANTAS E INSTALACIONES PRODUCTIVAS</v>
          </cell>
        </row>
        <row r="209">
          <cell r="C209">
            <v>35801</v>
          </cell>
          <cell r="D209" t="str">
            <v>SERVICIOS DE LAVANDERÍA, LIMPIEZA E HIGIENE</v>
          </cell>
        </row>
        <row r="210">
          <cell r="C210">
            <v>35901</v>
          </cell>
          <cell r="D210" t="str">
            <v>SERVICIOS DE JARDINERÍA Y FUMIGACIÓN</v>
          </cell>
        </row>
        <row r="211">
          <cell r="C211">
            <v>36101</v>
          </cell>
          <cell r="D211" t="str">
            <v>DIFUSIÓN DE MENSAJES SOBRE PROGRAMAS Y ACTIVIDADES GUBERNAMENTALES</v>
          </cell>
        </row>
        <row r="212">
          <cell r="C212">
            <v>36201</v>
          </cell>
          <cell r="D212" t="str">
            <v>DIFUSIÓN DE MENSAJES COMERCIALES PARA PROMOVER LA VENTA DE PRODUCTOS O SERVICIOS</v>
          </cell>
        </row>
        <row r="213">
          <cell r="C213">
            <v>36901</v>
          </cell>
          <cell r="D213" t="str">
            <v>SERVICIOS RELACIONADOS CON MONITOREO DE INFORMACIÓN EN MEDIOS MASIVOS</v>
          </cell>
        </row>
        <row r="214">
          <cell r="C214">
            <v>37101</v>
          </cell>
          <cell r="D214" t="str">
            <v>PASAJES AÉREOS NACIONALES PARA LABORES EN CAMPO Y DE SUPERVISIÓN</v>
          </cell>
        </row>
        <row r="215">
          <cell r="C215">
            <v>37102</v>
          </cell>
          <cell r="D215" t="str">
            <v>PASAJES AÉREOS NACIONALES ASOCIADOS A LOS PROGRAMAS DE SEGURIDAD PÚBLICA Y NACIONAL</v>
          </cell>
        </row>
        <row r="216">
          <cell r="C216">
            <v>37103</v>
          </cell>
          <cell r="D216" t="str">
            <v>PASAJES AÉREOS NACIONALES ASOCIADOS A DESASTRES NATURALES</v>
          </cell>
        </row>
        <row r="217">
          <cell r="C217">
            <v>37104</v>
          </cell>
          <cell r="D217" t="str">
            <v>PASAJES AÉREOS NACIONALES PARA SERVIDORES PÚBLICOS DE MANDO EN EL DESEMPEÑO DE COMISIONES Y FUNCIONES OFICIALES</v>
          </cell>
        </row>
        <row r="218">
          <cell r="C218">
            <v>37105</v>
          </cell>
          <cell r="D218" t="str">
            <v>PASAJES AÉREOS INTERNACIONALES ASOCIADOS A LOS PROGRAMAS DE SEGURIDAD PÚBLICA Y NACIONAL</v>
          </cell>
        </row>
        <row r="219">
          <cell r="C219">
            <v>37106</v>
          </cell>
          <cell r="D219" t="str">
            <v>PASAJES AÉREOS INTERNACIONALES PARA SERVIDORES PÚBLICOS EN EL DESEMPEÑO DE COMISIONES Y FUNCIONES OFICIALES</v>
          </cell>
        </row>
        <row r="220">
          <cell r="C220">
            <v>37201</v>
          </cell>
          <cell r="D220" t="str">
            <v>PASAJES TERRESTRES NACIONALES PARA LABORES EN CAMPO Y DE SUPERVISIÓN</v>
          </cell>
        </row>
        <row r="221">
          <cell r="C221">
            <v>37202</v>
          </cell>
          <cell r="D221" t="str">
            <v>PASAJES TERRESTRES NACIONALES ASOCIADOS A LOS PROGRAMAS DE SEGURIDAD PÚBLICA Y NACIONAL</v>
          </cell>
        </row>
        <row r="222">
          <cell r="C222">
            <v>37203</v>
          </cell>
          <cell r="D222" t="str">
            <v>PASAJES TERRESTRES NACIONALES ASOCIADOS A DESASTRES NATURALES</v>
          </cell>
        </row>
        <row r="223">
          <cell r="C223">
            <v>37204</v>
          </cell>
          <cell r="D223" t="str">
            <v>PASAJES TERRESTRES NACIONALES PARA SERVIDORES PÚBLICOS DE MANDO EN EL DESEMPEÑO DE COMISIONES Y FUNCIONES OFICIALES</v>
          </cell>
        </row>
        <row r="224">
          <cell r="C224">
            <v>37205</v>
          </cell>
          <cell r="D224" t="str">
            <v>PASAJES TERRESTRES INTERNACIONALES ASOCIADOS A LOS PROGRAMAS DE SEGURIDAD PÚBLICA Y NACIONAL</v>
          </cell>
        </row>
        <row r="225">
          <cell r="C225">
            <v>37206</v>
          </cell>
          <cell r="D225" t="str">
            <v>PASAJES TERRESTRES INTERNACIONALES PARA SERVIDORES PÚBLICOS EN EL DESEMPEÑO DE COMISIONES Y FUNCIONES OFICIALES</v>
          </cell>
        </row>
        <row r="226">
          <cell r="C226">
            <v>37301</v>
          </cell>
          <cell r="D226" t="str">
            <v>PASAJES MARITIMO, LACUSTRES Y FLUIVIALES ASOCIADOS A LOS PROGRAMAS DE SEGURIDAD PUBLICA Y NACIONAL</v>
          </cell>
        </row>
        <row r="227">
          <cell r="C227">
            <v>37501</v>
          </cell>
          <cell r="D227" t="str">
            <v>VIÁTICOS NACIONALES PARA LABORES EN CAMPO Y DE SUPERVISIÓN</v>
          </cell>
        </row>
        <row r="228">
          <cell r="C228">
            <v>37502</v>
          </cell>
          <cell r="D228" t="str">
            <v>VIÁTICOS NACIONALES ASOCIADOS A LOS PROGRAMAS DE SEGURIDAD PÚBLICA Y NACIONAL</v>
          </cell>
        </row>
        <row r="229">
          <cell r="C229">
            <v>37503</v>
          </cell>
          <cell r="D229" t="str">
            <v>VIÁTICOS NACIONALES ASOCIADOS A DESASTRES NATURALES</v>
          </cell>
        </row>
        <row r="230">
          <cell r="C230">
            <v>37504</v>
          </cell>
          <cell r="D230" t="str">
            <v>VIÁTICOS NACIONALES PARA SERVIDORES PÚBLICOS EN EL DESEMPEÑO DE FUNCIONES OFICIALES</v>
          </cell>
        </row>
        <row r="231">
          <cell r="C231">
            <v>37601</v>
          </cell>
          <cell r="D231" t="str">
            <v>VIÁTICOS EN EL EXTRANJERO ASOCIADOS A LOS PROGRAMAS DE SEGURIDAD PÚBLICA Y NACIONAL</v>
          </cell>
        </row>
        <row r="232">
          <cell r="C232">
            <v>37602</v>
          </cell>
          <cell r="D232" t="str">
            <v>VIÁTICOS EN EL EXTRANJERO PARA SERVIDORES PÚBLICOS EN EL DESEMPEÑO DE COMISIONES Y FUNCIONES OFICIALES</v>
          </cell>
        </row>
        <row r="233">
          <cell r="C233">
            <v>37701</v>
          </cell>
          <cell r="D233" t="str">
            <v>INSTALACIÓN DEL PERSONAL FEDERAL</v>
          </cell>
        </row>
        <row r="234">
          <cell r="C234">
            <v>37801</v>
          </cell>
          <cell r="D234" t="str">
            <v>SERVICIOS INTEGRALES NACIONALES PARA SERVIDORES PÚBLICOS EN EL DESEMPEÑO DE COMISIONES Y FUNCIONES OFICIALES</v>
          </cell>
        </row>
        <row r="235">
          <cell r="C235">
            <v>37802</v>
          </cell>
          <cell r="D235" t="str">
            <v>SERVICIOS INTEGRALES EN EL EXTRANJERO PARA SERVIDORES PÚBLICOS EN EL DESEMPEÑO DE COMISIONES Y FUNCIONES OFICIALES</v>
          </cell>
        </row>
        <row r="236">
          <cell r="C236">
            <v>37901</v>
          </cell>
          <cell r="D236" t="str">
            <v>GASTOS PARA OPERATIVOS Y TRABAJOS DE CAMPO EN ÁREAS RURALES</v>
          </cell>
        </row>
        <row r="237">
          <cell r="C237">
            <v>38101</v>
          </cell>
          <cell r="D237" t="str">
            <v>GASTOS DE CEREMONIAL DEL TITULAR DEL EJECUTIVO FEDERAL</v>
          </cell>
        </row>
        <row r="238">
          <cell r="C238">
            <v>38102</v>
          </cell>
          <cell r="D238" t="str">
            <v>GASTOS DE CEREMONIAL DE LOS TITULARES DE LAS DEPENDENCIAS Y ENTIDADES</v>
          </cell>
        </row>
        <row r="239">
          <cell r="C239">
            <v>38103</v>
          </cell>
          <cell r="D239" t="str">
            <v>GASTOS INHERENTES A LA INVESTIDURA PRESIDENCIAL</v>
          </cell>
        </row>
        <row r="240">
          <cell r="C240">
            <v>38201</v>
          </cell>
          <cell r="D240" t="str">
            <v>GASTOS DE ORDEN SOCIAL</v>
          </cell>
        </row>
        <row r="241">
          <cell r="C241">
            <v>38301</v>
          </cell>
          <cell r="D241" t="str">
            <v>CONGRESOS Y CONVENCIONES</v>
          </cell>
        </row>
        <row r="242">
          <cell r="C242">
            <v>38401</v>
          </cell>
          <cell r="D242" t="str">
            <v>EXPOSICIONES</v>
          </cell>
        </row>
        <row r="243">
          <cell r="C243">
            <v>38501</v>
          </cell>
          <cell r="D243" t="str">
            <v>GASTOS PARA ALIMENTACIÓN DE SERVIDORES PÚBLICOS DE MANDO</v>
          </cell>
        </row>
        <row r="244">
          <cell r="C244">
            <v>39101</v>
          </cell>
          <cell r="D244" t="str">
            <v>FUNERALES Y PAGAS DE DEFUNCIÓN</v>
          </cell>
        </row>
        <row r="245">
          <cell r="C245">
            <v>39201</v>
          </cell>
          <cell r="D245" t="str">
            <v>IMPUESTOS Y DERECHOS DE EXPORTACIÓN</v>
          </cell>
        </row>
        <row r="246">
          <cell r="C246">
            <v>39202</v>
          </cell>
          <cell r="D246" t="str">
            <v>OTROS IMPUESTOS Y DERECHOS</v>
          </cell>
        </row>
        <row r="247">
          <cell r="C247">
            <v>39301</v>
          </cell>
          <cell r="D247" t="str">
            <v>IMPUESTOS Y DERECHOS DE IMPORTACIÓN</v>
          </cell>
        </row>
        <row r="248">
          <cell r="C248">
            <v>39401</v>
          </cell>
          <cell r="D248" t="str">
            <v>EROGACIONES POR RESOLUCIONES POR AUTORIDAD COMPETENTE</v>
          </cell>
        </row>
        <row r="249">
          <cell r="C249">
            <v>39402</v>
          </cell>
          <cell r="D249" t="str">
            <v>INDEMNIZACIONES POR EXPROPIACIÓN DE PREDIOS</v>
          </cell>
        </row>
        <row r="250">
          <cell r="C250">
            <v>39501</v>
          </cell>
          <cell r="D250" t="str">
            <v>PENAS, MULTAS, ACCESORIOS Y ACTUALIZACIONES</v>
          </cell>
        </row>
        <row r="251">
          <cell r="C251">
            <v>39601</v>
          </cell>
          <cell r="D251" t="str">
            <v>PÉRDIDAS DEL ERARIO FEDERAL</v>
          </cell>
        </row>
        <row r="252">
          <cell r="C252">
            <v>39602</v>
          </cell>
          <cell r="D252" t="str">
            <v>OTROS GASTOS POR RESPONSABILIDADES</v>
          </cell>
        </row>
        <row r="253">
          <cell r="C253">
            <v>39701</v>
          </cell>
          <cell r="D253" t="str">
            <v>EROGACIONES POR PAGO DE UTILIDADES</v>
          </cell>
        </row>
        <row r="254">
          <cell r="C254">
            <v>39801</v>
          </cell>
          <cell r="D254" t="str">
            <v>IMPUESTO SOBRE NÓMINAS</v>
          </cell>
        </row>
        <row r="255">
          <cell r="C255">
            <v>39901</v>
          </cell>
          <cell r="D255" t="str">
            <v>GASTOS DE LAS COMISIONES INTERNACIONALES DE LÍMITES Y AGUAS</v>
          </cell>
        </row>
        <row r="256">
          <cell r="C256">
            <v>39902</v>
          </cell>
          <cell r="D256" t="str">
            <v>GASTOS DE LAS OFICINAS DEL SERVICIO EXTERIOR MEXICANO</v>
          </cell>
        </row>
        <row r="257">
          <cell r="C257">
            <v>39903</v>
          </cell>
          <cell r="D257" t="str">
            <v>ASIGNACIONES A LOS GRUPOS PARLAMENTARIOS</v>
          </cell>
        </row>
        <row r="258">
          <cell r="C258">
            <v>39904</v>
          </cell>
          <cell r="D258" t="str">
            <v>PARTICIPACIONES EN ORGANOS DE GOBIERNO</v>
          </cell>
        </row>
        <row r="259">
          <cell r="C259">
            <v>39905</v>
          </cell>
          <cell r="D259" t="str">
            <v>ACTIVIDADES DE COORDINACIÓN CON EL PRESIDENTE ELECTO</v>
          </cell>
        </row>
        <row r="260">
          <cell r="C260">
            <v>39906</v>
          </cell>
          <cell r="D260" t="str">
            <v>SERVICIOS CORPORATIVOS PRESTADOS POR LAS ENTIDADES PARAESTATALES A SUS ORGANISMOS</v>
          </cell>
        </row>
        <row r="261">
          <cell r="C261">
            <v>39907</v>
          </cell>
          <cell r="D261" t="str">
            <v>SERVICIOS PRESTADOS ENTRE ORGANISMOS DE UNA ENTIDAD PARAESTATAL</v>
          </cell>
        </row>
        <row r="262">
          <cell r="C262">
            <v>39908</v>
          </cell>
          <cell r="D262" t="str">
            <v>EROGACIONES POR CUENTA DE TERCEROS</v>
          </cell>
        </row>
        <row r="263">
          <cell r="C263">
            <v>39909</v>
          </cell>
          <cell r="D263" t="str">
            <v>EROGACIONES RECUPERABLES</v>
          </cell>
        </row>
        <row r="264">
          <cell r="C264">
            <v>39910</v>
          </cell>
          <cell r="D264" t="str">
            <v>APERTURA DE FONDO ROTATORIO</v>
          </cell>
        </row>
        <row r="265">
          <cell r="C265">
            <v>41501</v>
          </cell>
          <cell r="D265" t="str">
            <v>TRANSFERENCIAS PARA CUBRIR EL DÉFICIT DE OPERACIÓN Y LOS GASTOS DE ADMINISTRACIÓN ASOCIADOS AL OTORGAMIENTO DE SUBSIDIOS</v>
          </cell>
        </row>
        <row r="266">
          <cell r="C266">
            <v>41601</v>
          </cell>
          <cell r="D266" t="str">
            <v>TRANSFERENCIAS A ENTIDADES EMPRESARIALES NO FINANCIERAS DERIVADAS DE LA OBTENCIÓN DE DERECHOS</v>
          </cell>
        </row>
        <row r="267">
          <cell r="C267">
            <v>43101</v>
          </cell>
          <cell r="D267" t="str">
            <v>SUBSIDIOS A LA PRODUCCIÓN</v>
          </cell>
        </row>
        <row r="268">
          <cell r="C268">
            <v>43201</v>
          </cell>
          <cell r="D268" t="str">
            <v>SUBSIDIOS A LA DISTRIBUCIÓN</v>
          </cell>
        </row>
        <row r="269">
          <cell r="C269">
            <v>43301</v>
          </cell>
          <cell r="D269" t="str">
            <v>SUBSIDIOS PARA INVERSIÓN</v>
          </cell>
        </row>
        <row r="270">
          <cell r="C270">
            <v>43401</v>
          </cell>
          <cell r="D270" t="str">
            <v>SUBSIDIOS A LA PRESTACIÓN DE SERVICIOS PÚBLICOS</v>
          </cell>
        </row>
        <row r="271">
          <cell r="C271">
            <v>43501</v>
          </cell>
          <cell r="D271" t="str">
            <v>SUBSIDIOS PARA CUBRIR DIFERENCIALES DE TASAS DE INTERÉS</v>
          </cell>
        </row>
        <row r="272">
          <cell r="C272">
            <v>43601</v>
          </cell>
          <cell r="D272" t="str">
            <v>SUBSIDIOS PARA LA ADQUISICIÓN DE VIVIENDA DE INTERÉS SOCIAL</v>
          </cell>
        </row>
        <row r="273">
          <cell r="C273">
            <v>43701</v>
          </cell>
          <cell r="D273" t="str">
            <v>SUBSIDIOS AL CONSUMO</v>
          </cell>
        </row>
        <row r="274">
          <cell r="C274">
            <v>43833</v>
          </cell>
          <cell r="D274" t="str">
            <v>SUBSIDIOS A LAS ENTIDADES FEDERATIVAS Y MUNICIPIOS</v>
          </cell>
        </row>
        <row r="275">
          <cell r="C275">
            <v>43901</v>
          </cell>
          <cell r="D275" t="str">
            <v>SUBSIDIOS PARA CAPACITACIÓN Y BECAS</v>
          </cell>
        </row>
        <row r="276">
          <cell r="C276">
            <v>43902</v>
          </cell>
          <cell r="D276" t="str">
            <v>SUBSIDIOS A FIDEICOMISOS PRIVADOS Y ESTATALES</v>
          </cell>
        </row>
        <row r="277">
          <cell r="C277">
            <v>44101</v>
          </cell>
          <cell r="D277" t="str">
            <v>GASTOS RELACIONADOS CON ACTIVIDADES CULTURALES, DEPORTIVAS Y DE AYUDA EXTRAORDINARIA</v>
          </cell>
        </row>
        <row r="278">
          <cell r="C278">
            <v>44102</v>
          </cell>
          <cell r="D278" t="str">
            <v>GASTOS POR SERVICIOS DE TRASLADO DE PERSONAS</v>
          </cell>
        </row>
        <row r="279">
          <cell r="C279">
            <v>44103</v>
          </cell>
          <cell r="D279" t="str">
            <v>PREMIOS, RECOMPENSAS, PENSIONES DE GRACIA Y PENSIÓN RECREATIVA ESTUDIANTIL</v>
          </cell>
        </row>
        <row r="280">
          <cell r="C280">
            <v>44104</v>
          </cell>
          <cell r="D280" t="str">
            <v>PREMIOS, ESTÍMULOS, RECOMPENSAS, BECAS Y SEGUROS A DEPORTISTAS</v>
          </cell>
        </row>
        <row r="281">
          <cell r="C281">
            <v>44105</v>
          </cell>
          <cell r="D281" t="str">
            <v>APOYO A VOLUNTARIOS QUE PARTICIPAN EN DIVERSOS PROGRAMAS FEDERALES</v>
          </cell>
        </row>
        <row r="282">
          <cell r="C282">
            <v>44106</v>
          </cell>
          <cell r="D282" t="str">
            <v>COMPENSACIONES POR SERVICIOS DE CARÁCTER SOCIAL</v>
          </cell>
        </row>
        <row r="283">
          <cell r="C283">
            <v>44107</v>
          </cell>
          <cell r="D283" t="str">
            <v>APOYO A REPRESENTANTES DEL PODER LEGISLATIVO Y PARTIDOS POLÍTICOS ANTE EL CONSEJO GENERAL DEL IFE</v>
          </cell>
        </row>
        <row r="284">
          <cell r="C284">
            <v>44108</v>
          </cell>
          <cell r="D284" t="str">
            <v>DIETAS A CONSEJEROS ELECTORALES LOCALES Y DISTRITALES EN EL AÑO ELECTORAL FEDERAL</v>
          </cell>
        </row>
        <row r="285">
          <cell r="C285">
            <v>44109</v>
          </cell>
          <cell r="D285" t="str">
            <v>APOYOS PARA ALIMENTOS A FUNCIONARIOS DE CASILLA EL DÍA DE LA JORNADA ELECTORAL FEDERAL</v>
          </cell>
        </row>
        <row r="286">
          <cell r="C286">
            <v>44110</v>
          </cell>
          <cell r="D286" t="str">
            <v>APOYO FINANCIERO A CONSEJEROS ELECTORALES LOCALES Y DISTRITALES EN AÑO ELECTORAL FEDERAL</v>
          </cell>
        </row>
        <row r="287">
          <cell r="C287">
            <v>44401</v>
          </cell>
          <cell r="D287" t="str">
            <v>APOYOS A LA INVESTIGACIÓN CIENTÍFICA Y TECNOLÓGICA DE INSTITUCIONES ACADÉMICAS Y SECTOR PÚBLICO</v>
          </cell>
        </row>
        <row r="288">
          <cell r="C288">
            <v>44402</v>
          </cell>
          <cell r="D288" t="str">
            <v>APOYOS A LA INVESTIGACIÓN CIENTÍFICA Y TECNOLÓGICA EN INSTITUCIONES SIN FINES DE LUCRO</v>
          </cell>
        </row>
        <row r="289">
          <cell r="C289">
            <v>44501</v>
          </cell>
          <cell r="D289" t="str">
            <v>APOYO FINANCIERO AL COMITÉ NACIONAL DE SUPERVISIÓN Y EVALUACIÓN Y A LA COMISIÓN NACIONAL DE VIGILANCIA LOCALES Y DISTRITALES DEL REGISTRO FEDERAL DE ELECTORES</v>
          </cell>
        </row>
        <row r="290">
          <cell r="C290">
            <v>44502</v>
          </cell>
          <cell r="D290" t="str">
            <v>FINANCIAMIENTO PÚBLICO A PARTIDOS POLÍTICOS Y AGRUPACIONES POLÍTICAS CON REGISTRO AUTORIZADO</v>
          </cell>
        </row>
        <row r="291">
          <cell r="C291">
            <v>44801</v>
          </cell>
          <cell r="D291" t="str">
            <v>MERCANCÍAS PARA SU DISTRIBUCIÓN A LA POBLACIÓN</v>
          </cell>
        </row>
        <row r="292">
          <cell r="C292">
            <v>45201</v>
          </cell>
          <cell r="D292" t="str">
            <v>PAGO DE PENSIONES Y JUBILACIONES</v>
          </cell>
        </row>
        <row r="293">
          <cell r="C293">
            <v>45202</v>
          </cell>
          <cell r="D293" t="str">
            <v>PAGO DE PENSIONES Y JUBILACIONES CONTRACTUALES</v>
          </cell>
        </row>
        <row r="294">
          <cell r="C294">
            <v>45203</v>
          </cell>
          <cell r="D294" t="str">
            <v>TRANSFERENCIAS PARA EL PAGO DE PENSIONES Y JUBILACIONES</v>
          </cell>
        </row>
        <row r="295">
          <cell r="C295">
            <v>45901</v>
          </cell>
          <cell r="D295" t="str">
            <v>PAGO DE SUMAS ASEGURADAS</v>
          </cell>
        </row>
        <row r="296">
          <cell r="C296">
            <v>45902</v>
          </cell>
          <cell r="D296" t="str">
            <v>PRESTACIONES ECONÓMICAS DISTINTAS DE PENSIONES Y JUBILACIONES</v>
          </cell>
        </row>
        <row r="297">
          <cell r="C297">
            <v>46101</v>
          </cell>
          <cell r="D297" t="str">
            <v>APORTACIONES A FIDEICOMISOS PÚBLICOS</v>
          </cell>
        </row>
        <row r="298">
          <cell r="C298">
            <v>46102</v>
          </cell>
          <cell r="D298" t="str">
            <v>APORTACIONES A MANDATOS PÚBLICOS</v>
          </cell>
        </row>
        <row r="299">
          <cell r="C299">
            <v>46301</v>
          </cell>
          <cell r="D299" t="str">
            <v>APORTACIONES A FIDEICOMISOS PÚBLICOS DEL PODER JUDICIAL</v>
          </cell>
        </row>
        <row r="300">
          <cell r="C300">
            <v>47101</v>
          </cell>
          <cell r="D300" t="str">
            <v>TRASFERENCIAS PARA CUOTAS Y APORTACIONES DE SEGURIDAD SOCIAL PARA EL IMSS, ISSSTE E ISSFAM POR OBLIGACIÓN DEL ESTADO</v>
          </cell>
        </row>
        <row r="301">
          <cell r="C301">
            <v>47102</v>
          </cell>
          <cell r="D301" t="str">
            <v>TRANSFERENCIAS PARA CUOTAS Y APORTACIONES A LOS SEGUROS DE RETIRO, CESANTÍA EN EDAD AVANZADA Y VEJEZ</v>
          </cell>
        </row>
        <row r="302">
          <cell r="C302">
            <v>48101</v>
          </cell>
          <cell r="D302" t="str">
            <v>DONATIVOS A INSTITUCIONES SIN FINES DE LUCRO</v>
          </cell>
        </row>
        <row r="303">
          <cell r="C303">
            <v>48201</v>
          </cell>
          <cell r="D303" t="str">
            <v>DONATIVOS A ENTIDADES FEDERATIVAS O MUNICIPIOS</v>
          </cell>
        </row>
        <row r="304">
          <cell r="C304">
            <v>48301</v>
          </cell>
          <cell r="D304" t="str">
            <v>DONATIVOS A FIDEICOMISOS PRIVADOS</v>
          </cell>
        </row>
        <row r="305">
          <cell r="C305">
            <v>48401</v>
          </cell>
          <cell r="D305" t="str">
            <v>DONATIVOS A FIDEICOMISOS ESTATALES</v>
          </cell>
        </row>
        <row r="306">
          <cell r="C306">
            <v>48501</v>
          </cell>
          <cell r="D306" t="str">
            <v>DONATIVOS INTERNACIONALES</v>
          </cell>
        </row>
        <row r="307">
          <cell r="C307">
            <v>49201</v>
          </cell>
          <cell r="D307" t="str">
            <v>CUOTAS Y APORTACIONES A ORGANISMOS INTERNACIONALES</v>
          </cell>
        </row>
        <row r="308">
          <cell r="C308">
            <v>49202</v>
          </cell>
          <cell r="D308" t="str">
            <v>OTRAS APORTACIONES INTERNACIONALES</v>
          </cell>
        </row>
        <row r="309">
          <cell r="C309">
            <v>51101</v>
          </cell>
          <cell r="D309" t="str">
            <v>MOBILIARIO</v>
          </cell>
        </row>
        <row r="310">
          <cell r="C310">
            <v>51301</v>
          </cell>
          <cell r="D310" t="str">
            <v>BIENES ARTÍSTICOS Y CULTURALES</v>
          </cell>
        </row>
        <row r="311">
          <cell r="C311">
            <v>51501</v>
          </cell>
          <cell r="D311" t="str">
            <v>BIENES INFORMÁTICOS</v>
          </cell>
        </row>
        <row r="312">
          <cell r="C312">
            <v>51901</v>
          </cell>
          <cell r="D312" t="str">
            <v>EQUIPO DE ADMINISTRACIÓN</v>
          </cell>
        </row>
        <row r="313">
          <cell r="C313">
            <v>51902</v>
          </cell>
          <cell r="D313" t="str">
            <v>ADJUDICACIONES, EXPROPIACIONES E INDEMNIZACIONES DE BIENES MUEBLES</v>
          </cell>
        </row>
        <row r="314">
          <cell r="C314">
            <v>52101</v>
          </cell>
          <cell r="D314" t="str">
            <v>EQUIPOS Y APARATOS AUDIOVISUALES</v>
          </cell>
        </row>
        <row r="315">
          <cell r="C315">
            <v>52201</v>
          </cell>
          <cell r="D315" t="str">
            <v>APARATOS DEPORTIVOS</v>
          </cell>
        </row>
        <row r="316">
          <cell r="C316">
            <v>52301</v>
          </cell>
          <cell r="D316" t="str">
            <v>CÁMARAS FOTOGRÁFICAS Y DE VIDEO</v>
          </cell>
        </row>
        <row r="317">
          <cell r="C317">
            <v>52901</v>
          </cell>
          <cell r="D317" t="str">
            <v>OTRO MOBILIARIO Y EQUIPO EDUCACIONAL Y RECREATIVO</v>
          </cell>
        </row>
        <row r="318">
          <cell r="C318">
            <v>53101</v>
          </cell>
          <cell r="D318" t="str">
            <v>EQUIPO MÉDICO Y DE LABORATORIO</v>
          </cell>
        </row>
        <row r="319">
          <cell r="C319">
            <v>53201</v>
          </cell>
          <cell r="D319" t="str">
            <v>INSTRUMENTAL MÉDICO Y DE LABORATORIO</v>
          </cell>
        </row>
        <row r="320">
          <cell r="C320">
            <v>54101</v>
          </cell>
          <cell r="D320" t="str">
            <v>VEHÍCULOS Y EQUIPO TERRESTRES, PARA LA EJECUCIÓN DE PROGRAMAS DE SEGURIDAD PÚBLICA Y NACIONAL</v>
          </cell>
        </row>
        <row r="321">
          <cell r="C321">
            <v>54102</v>
          </cell>
          <cell r="D321" t="str">
            <v>VEHÍCULOS Y EQUIPO TERRESTRES, DESTINADOS EXCLUSIVAMENTE PARA DESASTRES NATURALES</v>
          </cell>
        </row>
        <row r="322">
          <cell r="C322">
            <v>54103</v>
          </cell>
          <cell r="D322" t="str">
            <v>VEHÍCULOS Y EQUIPO TERRESTRES, DESTINADOS A SERVICIOS PÚBLICOS Y LA OPERACIÓN DE PROGRAMAS PÚBLICOS</v>
          </cell>
        </row>
        <row r="323">
          <cell r="C323">
            <v>54104</v>
          </cell>
          <cell r="D323" t="str">
            <v>VEHÍCULOS Y EQUIPO TERRESTRES, DESTINADOS A SERVICIOS ADMINISTRATIVOS</v>
          </cell>
        </row>
        <row r="324">
          <cell r="C324">
            <v>54105</v>
          </cell>
          <cell r="D324" t="str">
            <v>VEHÍCULOS Y EQUIPO TERRESTRES, DESTINADOS A SERVIDORES PÚBLICOS</v>
          </cell>
        </row>
        <row r="325">
          <cell r="C325">
            <v>54201</v>
          </cell>
          <cell r="D325" t="str">
            <v>CARROCERÍAS Y REMOLQUES</v>
          </cell>
        </row>
        <row r="326">
          <cell r="C326">
            <v>54301</v>
          </cell>
          <cell r="D326" t="str">
            <v>VEHÍCULOS Y EQUIPO AÉREOS, PARA LA EJECUCIÓN DE PROGRAMAS DE SEGURIDAD PÚBLICA Y NACIONAL</v>
          </cell>
        </row>
        <row r="327">
          <cell r="C327">
            <v>54302</v>
          </cell>
          <cell r="D327" t="str">
            <v>VEHÍCULOS Y EQUIPO AÉREOS, DESTINADOS EXCLUSIVAMENTE PARA DESASTRES NATURALES</v>
          </cell>
        </row>
        <row r="328">
          <cell r="C328">
            <v>54303</v>
          </cell>
          <cell r="D328" t="str">
            <v>VEHÍCULOS Y EQUIPO AÉREOS, DESTINADOS A SERVICIOS PÚBLICOS Y LA OPERACIÓN DE PROGRAMAS PÚBLICOS</v>
          </cell>
        </row>
        <row r="329">
          <cell r="C329">
            <v>54401</v>
          </cell>
          <cell r="D329" t="str">
            <v>EQUIPO FERROVIARIO</v>
          </cell>
        </row>
        <row r="330">
          <cell r="C330">
            <v>54501</v>
          </cell>
          <cell r="D330" t="str">
            <v>VEHÍCULOS Y EQUIPO MARÍTIMO, PARA LA EJECUCIÓN DE PROGRAMAS DE SEGURIDAD PÚBLICA Y NACIONAL</v>
          </cell>
        </row>
        <row r="331">
          <cell r="C331">
            <v>54502</v>
          </cell>
          <cell r="D331" t="str">
            <v>VEHÍCULOS Y EQUIPO MARÍTIMO, DESTINADOS A SERVICIOS PÚBLICOS Y LA OPERACIÓN DE PROGRAMAS PÚBLICOS</v>
          </cell>
        </row>
        <row r="332">
          <cell r="C332">
            <v>54503</v>
          </cell>
          <cell r="D332" t="str">
            <v>CONSTRUCCIÓN DE EMBARCACIONES</v>
          </cell>
        </row>
        <row r="333">
          <cell r="C333">
            <v>54901</v>
          </cell>
          <cell r="D333" t="str">
            <v>OTROS EQUIPOS DE TRANSPORTE</v>
          </cell>
        </row>
        <row r="334">
          <cell r="C334">
            <v>55101</v>
          </cell>
          <cell r="D334" t="str">
            <v>MAQUINARIA Y EQUIPO DE DEFENSA Y SEGURIDAD PÚBLICA</v>
          </cell>
        </row>
        <row r="335">
          <cell r="C335">
            <v>55102</v>
          </cell>
          <cell r="D335" t="str">
            <v>EQUIPO DE SEGURIDAD PÚBLICA Y NACIONAL</v>
          </cell>
        </row>
        <row r="336">
          <cell r="C336">
            <v>56101</v>
          </cell>
          <cell r="D336" t="str">
            <v>MAQUINARIA Y EQUIPO AGROPECUARIO</v>
          </cell>
        </row>
        <row r="337">
          <cell r="C337">
            <v>56201</v>
          </cell>
          <cell r="D337" t="str">
            <v>MAQUINARIA Y EQUIPO INDUSTRIAL</v>
          </cell>
        </row>
        <row r="338">
          <cell r="C338">
            <v>56301</v>
          </cell>
          <cell r="D338" t="str">
            <v>MAQUINARIA Y EQUIPO DE CONSTRUCCIÓN</v>
          </cell>
        </row>
        <row r="339">
          <cell r="C339">
            <v>56501</v>
          </cell>
          <cell r="D339" t="str">
            <v>EQUIPOS Y APARATOS DE COMUNICACIONES Y TELECOMUNICACIONES</v>
          </cell>
        </row>
        <row r="340">
          <cell r="C340">
            <v>56601</v>
          </cell>
          <cell r="D340" t="str">
            <v>MAQUINARIA Y EQUIPO ELÉCTRICO Y ELECTRÓNICO</v>
          </cell>
        </row>
        <row r="341">
          <cell r="C341">
            <v>56701</v>
          </cell>
          <cell r="D341" t="str">
            <v>HERRAMIENTAS Y MÁQUINAS HERRAMIENTA</v>
          </cell>
        </row>
        <row r="342">
          <cell r="C342">
            <v>56901</v>
          </cell>
          <cell r="D342" t="str">
            <v>BIENES MUEBLES POR ARRENDAMIENTO FINANCIERO</v>
          </cell>
        </row>
        <row r="343">
          <cell r="C343">
            <v>56902</v>
          </cell>
          <cell r="D343" t="str">
            <v>OTROS BIENES MUEBLES</v>
          </cell>
        </row>
        <row r="344">
          <cell r="C344">
            <v>57101</v>
          </cell>
          <cell r="D344" t="str">
            <v>ANIMALES DE REPRODUCCIÓN</v>
          </cell>
        </row>
        <row r="345">
          <cell r="C345">
            <v>57601</v>
          </cell>
          <cell r="D345" t="str">
            <v>ANIMALES DE TRABAJO</v>
          </cell>
        </row>
        <row r="346">
          <cell r="C346">
            <v>57701</v>
          </cell>
          <cell r="D346" t="str">
            <v>ANIMALES DE CUSTODIA Y VIGILANCIA</v>
          </cell>
        </row>
        <row r="347">
          <cell r="C347">
            <v>58101</v>
          </cell>
          <cell r="D347" t="str">
            <v>TERRENOS</v>
          </cell>
        </row>
        <row r="348">
          <cell r="C348">
            <v>58301</v>
          </cell>
          <cell r="D348" t="str">
            <v>EDIFICIOS Y LOCALES</v>
          </cell>
        </row>
        <row r="349">
          <cell r="C349">
            <v>58901</v>
          </cell>
          <cell r="D349" t="str">
            <v>ADJUDICACIONES, EXPROPIACIONES E INDEMNIZACIONES DE INMUEBLES</v>
          </cell>
        </row>
        <row r="350">
          <cell r="C350">
            <v>58902</v>
          </cell>
          <cell r="D350" t="str">
            <v>BIENES INMUEBLES EN LA MODALIDAD DE PROYECTOS DE INFRAESTRUCTURA PRODUCTIVA DE LARGO PLAZO</v>
          </cell>
        </row>
        <row r="351">
          <cell r="C351">
            <v>58903</v>
          </cell>
          <cell r="D351" t="str">
            <v>BIENES INMUEBLES POR ARRENDAMIENTO FINANCIERO</v>
          </cell>
        </row>
        <row r="352">
          <cell r="C352">
            <v>58904</v>
          </cell>
          <cell r="D352" t="str">
            <v>OTROS BIENES INMUEBLES</v>
          </cell>
        </row>
        <row r="353">
          <cell r="C353">
            <v>59101</v>
          </cell>
          <cell r="D353" t="str">
            <v>SOFTWARE</v>
          </cell>
        </row>
        <row r="354">
          <cell r="C354">
            <v>62101</v>
          </cell>
          <cell r="D354" t="str">
            <v>OBRAS DE CONSTRUCCIÓN PARA EDIFICIOS HABITACIONALES</v>
          </cell>
        </row>
        <row r="355">
          <cell r="C355">
            <v>62102</v>
          </cell>
          <cell r="D355" t="str">
            <v>MANTENIMIENTO Y REHABILITACIÓN DE EDIFICACIONES HABITACIONALES</v>
          </cell>
        </row>
        <row r="356">
          <cell r="C356">
            <v>62201</v>
          </cell>
          <cell r="D356" t="str">
            <v>OBRAS DE CONSTRUCCIÓN PARA EDIFICIOS NO HABITACIONALES</v>
          </cell>
        </row>
        <row r="357">
          <cell r="C357">
            <v>62202</v>
          </cell>
          <cell r="D357" t="str">
            <v>MANTENIMIENTO Y REHABILITACIÓN DE EDIFICACIONES NO HABITACIONALES</v>
          </cell>
        </row>
        <row r="358">
          <cell r="C358">
            <v>62301</v>
          </cell>
          <cell r="D358" t="str">
            <v>CONSTRUCCIÓN DE OBRAS PARA EL ABASTECIMIENTO DE AGUA, PETRÓLEO, GAS, ELECTRICIDAD Y TELECOMUNICACIONES</v>
          </cell>
        </row>
        <row r="359">
          <cell r="C359">
            <v>62302</v>
          </cell>
          <cell r="D359" t="str">
            <v>MANTENIMIENTO Y REHABILITACIÓN DE OBRAS PARA EL ABASTECIMIENTO DE AGUA, PETRÓLEO, GAS, ELECTRICIDAD Y TELECOMUNICACIONES</v>
          </cell>
        </row>
        <row r="360">
          <cell r="C360">
            <v>62401</v>
          </cell>
          <cell r="D360" t="str">
            <v>OBRAS DE PREEDIFICACIÓN EN TERRENOS DE CONSTRUCCIÓN</v>
          </cell>
        </row>
        <row r="361">
          <cell r="C361">
            <v>62402</v>
          </cell>
          <cell r="D361" t="str">
            <v>CONSTRUCCIÓN DE OBRAS DE URBANIZACIÓN</v>
          </cell>
        </row>
        <row r="362">
          <cell r="C362">
            <v>62403</v>
          </cell>
          <cell r="D362" t="str">
            <v>MANTENIMIENTO Y REHABILITACIÓN DE OBRAS DE URBANIZACIÓN</v>
          </cell>
        </row>
        <row r="363">
          <cell r="C363">
            <v>62501</v>
          </cell>
          <cell r="D363" t="str">
            <v>CONSTRUCCIÓN DE VÍAS DE COMUNICACIÓN</v>
          </cell>
        </row>
        <row r="364">
          <cell r="C364">
            <v>62502</v>
          </cell>
          <cell r="D364" t="str">
            <v>MANTENIMIENTO Y REHABILITACIÓN DE LAS VÍAS DE COMUNICACIÓN</v>
          </cell>
        </row>
        <row r="365">
          <cell r="C365">
            <v>62601</v>
          </cell>
          <cell r="D365" t="str">
            <v>OTRAS CONSTRUCCIONES DE INGENIERÍA CIVIL U OBRA PESADA</v>
          </cell>
        </row>
        <row r="366">
          <cell r="C366">
            <v>62602</v>
          </cell>
          <cell r="D366" t="str">
            <v>MANTENIMIENTO Y REHABILITACIÓN DE OTRAS OBRAS DE INGENIERÍA CIVIL U OBRAS PESADAS</v>
          </cell>
        </row>
        <row r="367">
          <cell r="C367">
            <v>62701</v>
          </cell>
          <cell r="D367" t="str">
            <v>INSTALACIONES Y OBRAS DE CONSTRUCCIÓN ESPECIALIZADA</v>
          </cell>
        </row>
        <row r="368">
          <cell r="C368">
            <v>62901</v>
          </cell>
          <cell r="D368" t="str">
            <v>ENSAMBLE Y EDIFICACIÓN DE CONSTRUCCIONES PREFABRICADAS</v>
          </cell>
        </row>
        <row r="369">
          <cell r="C369">
            <v>62902</v>
          </cell>
          <cell r="D369" t="str">
            <v>OBRAS DE TERMINACIÓN Y ACABADO DE EDIFICIOS</v>
          </cell>
        </row>
        <row r="370">
          <cell r="C370">
            <v>62903</v>
          </cell>
          <cell r="D370" t="str">
            <v>SERVICIOS DE SUPERVISIÓN DE OBRAS</v>
          </cell>
        </row>
        <row r="371">
          <cell r="C371">
            <v>62904</v>
          </cell>
          <cell r="D371" t="str">
            <v>SERVICIOS PARA LA LIBERACIÓN DE DERECHOS DE VÍA</v>
          </cell>
        </row>
        <row r="372">
          <cell r="C372">
            <v>62905</v>
          </cell>
          <cell r="D372" t="str">
            <v>OTROS SERVICIOS RELACIONADOS CON OBRAS PÚBLICAS</v>
          </cell>
        </row>
        <row r="373">
          <cell r="C373">
            <v>72501</v>
          </cell>
          <cell r="D373" t="str">
            <v>ADQUISICIÓN DE ACCIONES DE ORGANISMOS INTERNACIONALES</v>
          </cell>
        </row>
        <row r="374">
          <cell r="C374">
            <v>73101</v>
          </cell>
          <cell r="D374" t="str">
            <v>ADQUISICIÓN DE BONOS</v>
          </cell>
        </row>
        <row r="375">
          <cell r="C375">
            <v>73501</v>
          </cell>
          <cell r="D375" t="str">
            <v>ADQUISICIÓN DE OBLIGACIONES</v>
          </cell>
        </row>
        <row r="376">
          <cell r="C376">
            <v>73901</v>
          </cell>
          <cell r="D376" t="str">
            <v>FIDEICOMISOS PARA ADQUISICIÓN DE TÍTULOS DE CRÉDITO</v>
          </cell>
        </row>
        <row r="377">
          <cell r="C377">
            <v>73902</v>
          </cell>
          <cell r="D377" t="str">
            <v>ADQUISICIÓN DE ACCIONES</v>
          </cell>
        </row>
        <row r="378">
          <cell r="C378">
            <v>73903</v>
          </cell>
          <cell r="D378" t="str">
            <v>ADQUISICIÓN DE OTROS VALORES</v>
          </cell>
        </row>
        <row r="379">
          <cell r="C379">
            <v>74201</v>
          </cell>
          <cell r="D379" t="str">
            <v>CRÉDITOS DIRECTOS PARA ACTIVIDADES PRODUCTIVAS OTORGADOS A ENTIDADES PARAESTATALES E MPRESARIALES Y NO FINANCIERAS CON FINES DE POLÍTICA ECONÓMICA</v>
          </cell>
        </row>
        <row r="380">
          <cell r="C380">
            <v>74401</v>
          </cell>
          <cell r="D380" t="str">
            <v>CRÉDITOS DIRECTOS PARA ACTIVIDADES PRODUCTIVAS OTORGADOS A ENTIDADES FEDERATIVAS Y MUNICIPIOS CON FINES DE POLÍTICA ECONÓMICA</v>
          </cell>
        </row>
        <row r="381">
          <cell r="C381">
            <v>74501</v>
          </cell>
          <cell r="D381" t="str">
            <v>CRÉDITOS DIRECTOS PARA ACTIVIDADES PRODUCTIVAS OTORGADOS AL SECTOR PRIVADO CON FINES DE POLÍTICA ECONÓMICA</v>
          </cell>
        </row>
        <row r="382">
          <cell r="C382">
            <v>74502</v>
          </cell>
          <cell r="D382" t="str">
            <v>FIDEICOMISOS PARA FINANCIAMIENTO DE OBRAS</v>
          </cell>
        </row>
        <row r="383">
          <cell r="C383">
            <v>74503</v>
          </cell>
          <cell r="D383" t="str">
            <v>FIDEICOMISOS PARA FINANCIAMIENTOS AGROPECUARIOS</v>
          </cell>
        </row>
        <row r="384">
          <cell r="C384">
            <v>74504</v>
          </cell>
          <cell r="D384" t="str">
            <v>FIDEICOMISOS PARA FINANCIAMIENTOS INDUSTRIALES</v>
          </cell>
        </row>
        <row r="385">
          <cell r="C385">
            <v>74505</v>
          </cell>
          <cell r="D385" t="str">
            <v>FIDEICOMISOS PARA FINANCIAMIENTOS AL COMERCIO Y OTROS SERVICIOS</v>
          </cell>
        </row>
        <row r="386">
          <cell r="C386">
            <v>74506</v>
          </cell>
          <cell r="D386" t="str">
            <v>FIDEICOMISOS PARA FINANCIAMIENTOS DE VIVIENDA</v>
          </cell>
        </row>
        <row r="387">
          <cell r="C387">
            <v>75501</v>
          </cell>
          <cell r="D387" t="str">
            <v>INVERSIONES EN FIDEICOMISOS PÚBLICOS EMPRESARIALES Y NO FINANCIEROS CONSIDERADOS ENTIDADES PARAESTATALES</v>
          </cell>
        </row>
        <row r="388">
          <cell r="C388">
            <v>75601</v>
          </cell>
          <cell r="D388" t="str">
            <v>INVERSIONES EN FIDEICOMISOS PÚBLICOS CONSIDERADOS ENTIDADES PARAESTATALES</v>
          </cell>
        </row>
        <row r="389">
          <cell r="C389">
            <v>75602</v>
          </cell>
          <cell r="D389" t="str">
            <v>INVERSIONES EN MANDATOS Y OTROS ANÁLOGOS</v>
          </cell>
        </row>
        <row r="390">
          <cell r="C390">
            <v>79901</v>
          </cell>
          <cell r="D390" t="str">
            <v>EROGACIONES CONTINGENTES</v>
          </cell>
        </row>
        <row r="391">
          <cell r="C391">
            <v>79902</v>
          </cell>
          <cell r="D391" t="str">
            <v>PROVISIONES PARA EROGACIONES ESPECIALES</v>
          </cell>
        </row>
        <row r="392">
          <cell r="C392">
            <v>83101</v>
          </cell>
          <cell r="D392" t="str">
            <v>APORTACIONES FEDERALES A LAS ENTIDADES FEDERATIVAS Y MUNICIPIOS PARA SERVICIOS PERSONALES</v>
          </cell>
        </row>
        <row r="393">
          <cell r="C393">
            <v>83102</v>
          </cell>
          <cell r="D393" t="str">
            <v>APORTACIONES FEDERALES A LAS ENTIDADES FEDERATIVAS Y MUNICIPIOS PARA APORTACIONES AL ISSSTE</v>
          </cell>
        </row>
        <row r="394">
          <cell r="C394">
            <v>83103</v>
          </cell>
          <cell r="D394" t="str">
            <v>APORTACIONES FEDERALES A LAS ENTIDADES FEDERATIVAS Y MUNICIPIOS PARA GASTOS DE OPERACIÓN</v>
          </cell>
        </row>
        <row r="395">
          <cell r="C395">
            <v>83104</v>
          </cell>
          <cell r="D395" t="str">
            <v>APORTACIONES FEDERALES A LAS ENTIDADES FEDERATIVAS Y MUNICIPIOS PARA GASTOS DE INVERSIÓN</v>
          </cell>
        </row>
        <row r="396">
          <cell r="C396">
            <v>83105</v>
          </cell>
          <cell r="D396" t="str">
            <v>APORTACIONES FEDERALES A LAS ENTIDADES FEDERATIVAS Y MUNICIPIOS</v>
          </cell>
        </row>
        <row r="397">
          <cell r="C397">
            <v>83106</v>
          </cell>
          <cell r="D397" t="str">
            <v>APORTACIONES FEDERALES A LAS ENTIDADES FEDERATIVAS Y MUNICIPIOS PARA INCREMENTOS A LAS PERCEPCIONES</v>
          </cell>
        </row>
        <row r="398">
          <cell r="C398">
            <v>83107</v>
          </cell>
          <cell r="D398" t="str">
            <v>APORTACIONES FEDERALES A LAS ENTIDADES FEDERATIVAS Y MUNICIPIOS PARA CREACIÓN DE PLAZAS</v>
          </cell>
        </row>
        <row r="399">
          <cell r="C399">
            <v>83108</v>
          </cell>
          <cell r="D399" t="str">
            <v>APORTACIONES FEDERALES A LAS ENTIDADES FEDERATIVAS Y MUNICIPIOS PARA OTRAS MEDIDAS DE CARÁCTER LABORAL Y ECONÓMICAS</v>
          </cell>
        </row>
        <row r="400">
          <cell r="C400">
            <v>83109</v>
          </cell>
          <cell r="D400" t="str">
            <v>APORTACIONES FEDERALES A LAS ENTIDADES FEDERATIVAS Y MUNICIPIOS PARA APORTACIONES AL FOVISSSTE</v>
          </cell>
        </row>
        <row r="401">
          <cell r="C401">
            <v>83110</v>
          </cell>
          <cell r="D401" t="str">
            <v>APORTACIONES FEDERALES A LAS ENTIDADES FEDERATIVAS Y MUNICIPIOS POR PREVISIONES PARA APORTACIONES AL ISSSTE</v>
          </cell>
        </row>
        <row r="402">
          <cell r="C402">
            <v>83111</v>
          </cell>
          <cell r="D402" t="str">
            <v>APORTACIONES FEDERALES A LAS ENTIDADES FEDERATIVAS Y MUNICIPIOS POR PREVISIONES PARA APORTACIONES AL FOVISSSTE</v>
          </cell>
        </row>
        <row r="403">
          <cell r="C403">
            <v>83112</v>
          </cell>
          <cell r="D403" t="str">
            <v>APORTACIONES FEDERALES A LAS ENTIDADES FEDERATIVAS Y MUNICIPIOS PARA APORTACIONES AL SISTEMA DE AHORRO PARA EL RETIRO</v>
          </cell>
        </row>
        <row r="404">
          <cell r="C404">
            <v>83113</v>
          </cell>
          <cell r="D404" t="str">
            <v>APORTACIONES FEDERALES A LAS ENTIDADES FEDERATIVAS Y MUNICIPIOS PARA APORTACIONES AL SEGURO DE CESANTÍA EN EDAD AVANZADA Y VEJEZ</v>
          </cell>
        </row>
        <row r="405">
          <cell r="C405">
            <v>83114</v>
          </cell>
          <cell r="D405" t="str">
            <v>APORTACIONES FEDERALES A LAS ENTIDADES FEDERATIVAS Y MUNICIPIOS PARA LOS DEPÓSITOS AL AHORRO SOLIDARIO</v>
          </cell>
        </row>
        <row r="406">
          <cell r="C406">
            <v>83115</v>
          </cell>
          <cell r="D406" t="str">
            <v>APORTACIONES FEDERALES A LAS ENTIDADES FEDERATIVAS Y MUNICIPIOS POR PREVISIONES PARA APORTACIONES AL SISTEMA DE AHORRO PARA EL RETIRO</v>
          </cell>
        </row>
        <row r="407">
          <cell r="C407">
            <v>83116</v>
          </cell>
          <cell r="D407" t="str">
            <v>APORTACIONES FEDERALES A LAS ENTIDADES FEDERATIVAS Y MUNICIPIOS POR PREVISIONES PARA APORTACIONES AL SEGURO DE CESANTÍA EN EDAD AVANZADA Y VEJEZ</v>
          </cell>
        </row>
        <row r="408">
          <cell r="C408">
            <v>83117</v>
          </cell>
          <cell r="D408" t="str">
            <v>APORTACIONES FEDERALES A LAS ENTIDADES FEDERATIVAS Y MUNICIPIOS POR PREVISIONES PARA LOS DEPÓSITOS AL AHORRO SOLIDARIO</v>
          </cell>
        </row>
        <row r="409">
          <cell r="C409">
            <v>83118</v>
          </cell>
          <cell r="D409" t="str">
            <v>APORTACIONES DE LA FEDERACIÓN A LOS ORGANISMOS DEL SISTEMA NACIONAL DE COORDINACIÓN FISCAL</v>
          </cell>
        </row>
        <row r="410">
          <cell r="C410">
            <v>83401</v>
          </cell>
          <cell r="D410" t="str">
            <v>APORTACIONES DE LA FEDERACIÓN AL SISTEMA DE PROTECCIÓN SOCIAL</v>
          </cell>
        </row>
        <row r="411">
          <cell r="C411">
            <v>83501</v>
          </cell>
          <cell r="D411" t="str">
            <v>ASIGNACIONES COMPENSATORIAS A ENTIDADES FEDERATIVAS</v>
          </cell>
        </row>
        <row r="412">
          <cell r="C412">
            <v>85133</v>
          </cell>
          <cell r="D412" t="str">
            <v>GASTO FEDERAL REASIGNADO A LAS ENTIDADES FEDERATIVAS Y MUNICIPIOS</v>
          </cell>
        </row>
        <row r="413">
          <cell r="C413">
            <v>91101</v>
          </cell>
          <cell r="D413" t="str">
            <v>AMORTIZACIÓN DE LA DEUDA INTERNA CON INSTITUCIONES DE CRÉDITO</v>
          </cell>
        </row>
        <row r="414">
          <cell r="C414">
            <v>91102</v>
          </cell>
          <cell r="D414" t="str">
            <v>AMORTIZACIÓN DE LA DEUDA INTERNA DERIVADA DE PROYECTOS DE INFRAESTRUCTURA PRODUCTIVA DE LARGO PLAZO</v>
          </cell>
        </row>
        <row r="415">
          <cell r="C415">
            <v>91201</v>
          </cell>
          <cell r="D415" t="str">
            <v>AMORTIZACIÓN DE LA DEUDA POR EMISIÓN DE VALORES GUBERNAMENTALES</v>
          </cell>
        </row>
        <row r="416">
          <cell r="C416">
            <v>91301</v>
          </cell>
          <cell r="D416" t="str">
            <v>AMORTIZACIÓN DE ARRENDAMIENTOS FINANCIEROS NACIONALES</v>
          </cell>
        </row>
        <row r="417">
          <cell r="C417">
            <v>91302</v>
          </cell>
          <cell r="D417" t="str">
            <v>AMORTIZACIÓN DE ARRENDAMIENTOS FINANCIEROS ESPECIALES</v>
          </cell>
        </row>
        <row r="418">
          <cell r="C418">
            <v>91401</v>
          </cell>
          <cell r="D418" t="str">
            <v>AMORTIZACIÓN DE LA DEUDA EXTERNA CON INSTITUCIONES DE CRÉDITO</v>
          </cell>
        </row>
        <row r="419">
          <cell r="C419">
            <v>91402</v>
          </cell>
          <cell r="D419" t="str">
            <v>AMORTIZACIÓN DE LA DEUDA EXTERNA DERIVADA DE PROYECTOS DE INFRAESTRUCTURA PRODUCTIVA DE LARGO PLAZO</v>
          </cell>
        </row>
        <row r="420">
          <cell r="C420">
            <v>91501</v>
          </cell>
          <cell r="D420" t="str">
            <v>AMORTIZACIÓN DE LA DEUDA CON ORGANISMOS FINANCIEROS INTERNACIONALES</v>
          </cell>
        </row>
        <row r="421">
          <cell r="C421">
            <v>91601</v>
          </cell>
          <cell r="D421" t="str">
            <v>AMORTIZACIÓN DE LA DEUDA BILATERAL</v>
          </cell>
        </row>
        <row r="422">
          <cell r="C422">
            <v>91701</v>
          </cell>
          <cell r="D422" t="str">
            <v>AMORTIZACIÓN DE LA DEUDA EXTERNA POR BONOS</v>
          </cell>
        </row>
        <row r="423">
          <cell r="C423">
            <v>91801</v>
          </cell>
          <cell r="D423" t="str">
            <v>AMORTIZACIÓN DE ARRENDAMIENTOS FINANCIEROS INTERNACIONALES</v>
          </cell>
        </row>
        <row r="424">
          <cell r="C424">
            <v>92101</v>
          </cell>
          <cell r="D424" t="str">
            <v>INTERESES DE LA DEUDA INTERNA CON INSTITUCIONES DE CRÉDITO</v>
          </cell>
        </row>
        <row r="425">
          <cell r="C425">
            <v>92102</v>
          </cell>
          <cell r="D425" t="str">
            <v>INTERESES DE LA DEUDA INTERNA DERIVADA DE PROYECTOS DE INFRAESTRUCTURA PRODUCTIVA DE LARGO PLAZO</v>
          </cell>
        </row>
        <row r="426">
          <cell r="C426">
            <v>92201</v>
          </cell>
          <cell r="D426" t="str">
            <v>INTERESES DERIVADOS DE LA COLOCACIÓN DE VALORES GUBERNAMENTALES</v>
          </cell>
        </row>
        <row r="427">
          <cell r="C427">
            <v>92301</v>
          </cell>
          <cell r="D427" t="str">
            <v>INTERESES POR ARRENDAMIENTOS FINANCIEROS NACIONALES</v>
          </cell>
        </row>
        <row r="428">
          <cell r="C428">
            <v>92302</v>
          </cell>
          <cell r="D428" t="str">
            <v>INTERESES POR ARRENDAMIENTOS FINANCIEROS ESPECIALES</v>
          </cell>
        </row>
        <row r="429">
          <cell r="C429">
            <v>92401</v>
          </cell>
          <cell r="D429" t="str">
            <v>INTERESES DE LA DEUDA EXTERNA CON INSTITUCIONES DE CRÉDITO</v>
          </cell>
        </row>
        <row r="430">
          <cell r="C430">
            <v>92402</v>
          </cell>
          <cell r="D430" t="str">
            <v>INTERESES DE LA DEUDA EXTERNA DERIVADA DE PROYECTOS DE INFRAESTRUCTURA PRODUCTIVA DE LARGO PLAZO</v>
          </cell>
        </row>
        <row r="431">
          <cell r="C431">
            <v>92501</v>
          </cell>
          <cell r="D431" t="str">
            <v>INTERESES DE LA DEUDA CON ORGANISMOS FINANCIEROS INTERNACIONALES</v>
          </cell>
        </row>
        <row r="432">
          <cell r="C432">
            <v>92601</v>
          </cell>
          <cell r="D432" t="str">
            <v>INTERESES DE LA DEUDA BILATERAL</v>
          </cell>
        </row>
        <row r="433">
          <cell r="C433">
            <v>92701</v>
          </cell>
          <cell r="D433" t="str">
            <v>INTERESES DERIVADOS DE LA COLOCACIÓN EXTERNA DE BONOS</v>
          </cell>
        </row>
        <row r="434">
          <cell r="C434">
            <v>92801</v>
          </cell>
          <cell r="D434" t="str">
            <v>INTERESES POR ARRENDAMIENTOS FINANCIEROS INTERNACIONALES</v>
          </cell>
        </row>
        <row r="435">
          <cell r="C435">
            <v>93101</v>
          </cell>
          <cell r="D435" t="str">
            <v>COMISIONES DE LA DEUDA INTERNA</v>
          </cell>
        </row>
        <row r="436">
          <cell r="C436">
            <v>93201</v>
          </cell>
          <cell r="D436" t="str">
            <v>COMISIONES DE LA DEUDA EXTERNA</v>
          </cell>
        </row>
        <row r="437">
          <cell r="C437">
            <v>94101</v>
          </cell>
          <cell r="D437" t="str">
            <v>GASTOS DE LA DEUDA INTERNA</v>
          </cell>
        </row>
        <row r="438">
          <cell r="C438">
            <v>94201</v>
          </cell>
          <cell r="D438" t="str">
            <v>GASTOS DE LA DEUDA EXTERNA</v>
          </cell>
        </row>
        <row r="439">
          <cell r="C439">
            <v>95101</v>
          </cell>
          <cell r="D439" t="str">
            <v>COSTO POR COBERTURAS</v>
          </cell>
        </row>
        <row r="440">
          <cell r="C440">
            <v>96101</v>
          </cell>
          <cell r="D440" t="str">
            <v>APOYOS A INTERMEDIARIOS FINANCIEROS</v>
          </cell>
        </row>
        <row r="441">
          <cell r="C441">
            <v>96201</v>
          </cell>
          <cell r="D441" t="str">
            <v>APOYOS A AHORRADORES Y DEUDORES DE LA BANCA</v>
          </cell>
        </row>
        <row r="442">
          <cell r="C442">
            <v>99101</v>
          </cell>
          <cell r="D442" t="str">
            <v>ADEUDOS DE EJERCICIOS FISCALES ANTERIORES</v>
          </cell>
        </row>
      </sheetData>
      <sheetData sheetId="1">
        <row r="4">
          <cell r="M4" t="str">
            <v>ENERO - AGOSTO</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vmlDrawing" Target="../drawings/vmlDrawing5.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printerSettings" Target="../printerSettings/printerSettings33.bin"/><Relationship Id="rId7" Type="http://schemas.openxmlformats.org/officeDocument/2006/relationships/vmlDrawing" Target="../drawings/vmlDrawing6.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 Id="rId9"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vmlDrawing" Target="../drawings/vmlDrawing8.v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C4:L442"/>
  <sheetViews>
    <sheetView topLeftCell="A75" workbookViewId="0">
      <selection activeCell="C4" sqref="C4"/>
    </sheetView>
  </sheetViews>
  <sheetFormatPr baseColWidth="10" defaultRowHeight="15"/>
  <cols>
    <col min="3" max="3" width="8.7109375" bestFit="1" customWidth="1"/>
    <col min="4" max="4" width="182.7109375" bestFit="1" customWidth="1"/>
    <col min="7" max="7" width="26.140625" bestFit="1" customWidth="1"/>
  </cols>
  <sheetData>
    <row r="4" spans="3:12">
      <c r="C4" s="41" t="s">
        <v>536</v>
      </c>
      <c r="D4" t="s">
        <v>74</v>
      </c>
      <c r="F4" s="46" t="s">
        <v>75</v>
      </c>
      <c r="G4" s="46"/>
      <c r="H4" t="s">
        <v>537</v>
      </c>
      <c r="L4" t="s">
        <v>542</v>
      </c>
    </row>
    <row r="5" spans="3:12">
      <c r="C5" s="42">
        <v>11101</v>
      </c>
      <c r="D5" t="s">
        <v>77</v>
      </c>
      <c r="F5" s="47" t="s">
        <v>513</v>
      </c>
      <c r="G5" s="48"/>
      <c r="H5" t="s">
        <v>47</v>
      </c>
      <c r="L5" t="s">
        <v>539</v>
      </c>
    </row>
    <row r="6" spans="3:12">
      <c r="C6" s="42">
        <v>11201</v>
      </c>
      <c r="D6" t="s">
        <v>79</v>
      </c>
      <c r="F6" s="47" t="s">
        <v>523</v>
      </c>
      <c r="G6" s="48"/>
      <c r="H6" t="s">
        <v>538</v>
      </c>
      <c r="L6" t="s">
        <v>540</v>
      </c>
    </row>
    <row r="7" spans="3:12">
      <c r="C7" s="42">
        <v>11301</v>
      </c>
      <c r="D7" t="s">
        <v>81</v>
      </c>
      <c r="F7" s="47" t="s">
        <v>535</v>
      </c>
      <c r="G7" s="48"/>
      <c r="H7" t="s">
        <v>49</v>
      </c>
      <c r="L7" t="s">
        <v>541</v>
      </c>
    </row>
    <row r="8" spans="3:12">
      <c r="C8" s="42">
        <v>11401</v>
      </c>
      <c r="D8" t="s">
        <v>82</v>
      </c>
      <c r="F8" s="47"/>
      <c r="G8" s="48"/>
      <c r="H8" t="s">
        <v>52</v>
      </c>
    </row>
    <row r="9" spans="3:12">
      <c r="C9" s="42">
        <v>12101</v>
      </c>
      <c r="D9" t="s">
        <v>84</v>
      </c>
      <c r="F9" s="47"/>
      <c r="G9" s="48"/>
      <c r="H9" t="s">
        <v>525</v>
      </c>
    </row>
    <row r="10" spans="3:12">
      <c r="C10" s="42">
        <v>12201</v>
      </c>
      <c r="D10" t="s">
        <v>85</v>
      </c>
      <c r="H10" t="s">
        <v>43</v>
      </c>
    </row>
    <row r="11" spans="3:12">
      <c r="C11" s="42">
        <v>12202</v>
      </c>
      <c r="D11" t="s">
        <v>87</v>
      </c>
    </row>
    <row r="12" spans="3:12">
      <c r="C12" s="42">
        <v>12301</v>
      </c>
      <c r="D12" t="s">
        <v>89</v>
      </c>
    </row>
    <row r="13" spans="3:12">
      <c r="C13" s="42">
        <v>12401</v>
      </c>
      <c r="D13" t="s">
        <v>90</v>
      </c>
    </row>
    <row r="14" spans="3:12">
      <c r="C14" s="42">
        <v>13101</v>
      </c>
      <c r="D14" t="s">
        <v>91</v>
      </c>
    </row>
    <row r="15" spans="3:12">
      <c r="C15" s="42">
        <v>13102</v>
      </c>
      <c r="D15" t="s">
        <v>92</v>
      </c>
    </row>
    <row r="16" spans="3:12">
      <c r="C16" s="42">
        <v>13103</v>
      </c>
      <c r="D16" t="s">
        <v>94</v>
      </c>
    </row>
    <row r="17" spans="3:4">
      <c r="C17" s="42">
        <v>13104</v>
      </c>
      <c r="D17" t="s">
        <v>96</v>
      </c>
    </row>
    <row r="18" spans="3:4">
      <c r="C18" s="42">
        <v>13201</v>
      </c>
      <c r="D18" t="s">
        <v>98</v>
      </c>
    </row>
    <row r="19" spans="3:4">
      <c r="C19" s="42">
        <v>13202</v>
      </c>
      <c r="D19" t="s">
        <v>100</v>
      </c>
    </row>
    <row r="20" spans="3:4">
      <c r="C20" s="42">
        <v>13301</v>
      </c>
      <c r="D20" t="s">
        <v>102</v>
      </c>
    </row>
    <row r="21" spans="3:4">
      <c r="C21" s="42">
        <v>13401</v>
      </c>
      <c r="D21" t="s">
        <v>104</v>
      </c>
    </row>
    <row r="22" spans="3:4">
      <c r="C22" s="42">
        <v>13402</v>
      </c>
      <c r="D22" t="s">
        <v>106</v>
      </c>
    </row>
    <row r="23" spans="3:4">
      <c r="C23" s="42">
        <v>13403</v>
      </c>
      <c r="D23" t="s">
        <v>108</v>
      </c>
    </row>
    <row r="24" spans="3:4">
      <c r="C24" s="42">
        <v>13404</v>
      </c>
      <c r="D24" t="s">
        <v>110</v>
      </c>
    </row>
    <row r="25" spans="3:4">
      <c r="C25" s="42">
        <v>13405</v>
      </c>
      <c r="D25" t="s">
        <v>112</v>
      </c>
    </row>
    <row r="26" spans="3:4">
      <c r="C26" s="42">
        <v>13406</v>
      </c>
      <c r="D26" t="s">
        <v>113</v>
      </c>
    </row>
    <row r="27" spans="3:4">
      <c r="C27" s="42">
        <v>13407</v>
      </c>
      <c r="D27" t="s">
        <v>114</v>
      </c>
    </row>
    <row r="28" spans="3:4">
      <c r="C28" s="42">
        <v>13408</v>
      </c>
      <c r="D28" t="s">
        <v>115</v>
      </c>
    </row>
    <row r="29" spans="3:4">
      <c r="C29" s="42">
        <v>13409</v>
      </c>
      <c r="D29" t="s">
        <v>117</v>
      </c>
    </row>
    <row r="30" spans="3:4">
      <c r="C30" s="42">
        <v>13410</v>
      </c>
      <c r="D30" t="s">
        <v>119</v>
      </c>
    </row>
    <row r="31" spans="3:4">
      <c r="C31" s="42">
        <v>13411</v>
      </c>
      <c r="D31" t="s">
        <v>121</v>
      </c>
    </row>
    <row r="32" spans="3:4">
      <c r="C32" s="42">
        <v>13412</v>
      </c>
      <c r="D32" t="s">
        <v>123</v>
      </c>
    </row>
    <row r="33" spans="3:4">
      <c r="C33" s="42">
        <v>13413</v>
      </c>
      <c r="D33" t="s">
        <v>125</v>
      </c>
    </row>
    <row r="34" spans="3:4">
      <c r="C34" s="42">
        <v>13501</v>
      </c>
      <c r="D34" t="s">
        <v>127</v>
      </c>
    </row>
    <row r="35" spans="3:4">
      <c r="C35" s="42">
        <v>13601</v>
      </c>
      <c r="D35" t="s">
        <v>129</v>
      </c>
    </row>
    <row r="36" spans="3:4">
      <c r="C36" s="42">
        <v>13602</v>
      </c>
      <c r="D36" t="s">
        <v>130</v>
      </c>
    </row>
    <row r="37" spans="3:4">
      <c r="C37" s="42">
        <v>13603</v>
      </c>
      <c r="D37" t="s">
        <v>132</v>
      </c>
    </row>
    <row r="38" spans="3:4">
      <c r="C38" s="42">
        <v>13604</v>
      </c>
      <c r="D38" t="s">
        <v>134</v>
      </c>
    </row>
    <row r="39" spans="3:4">
      <c r="C39" s="42">
        <v>13605</v>
      </c>
      <c r="D39" t="s">
        <v>136</v>
      </c>
    </row>
    <row r="40" spans="3:4">
      <c r="C40" s="42">
        <v>13701</v>
      </c>
      <c r="D40" t="s">
        <v>138</v>
      </c>
    </row>
    <row r="41" spans="3:4">
      <c r="C41" s="42">
        <v>13801</v>
      </c>
      <c r="D41" t="s">
        <v>140</v>
      </c>
    </row>
    <row r="42" spans="3:4">
      <c r="C42" s="42">
        <v>14101</v>
      </c>
      <c r="D42" t="s">
        <v>142</v>
      </c>
    </row>
    <row r="43" spans="3:4">
      <c r="C43" s="42">
        <v>14102</v>
      </c>
      <c r="D43" t="s">
        <v>144</v>
      </c>
    </row>
    <row r="44" spans="3:4">
      <c r="C44" s="42">
        <v>14103</v>
      </c>
      <c r="D44" t="s">
        <v>146</v>
      </c>
    </row>
    <row r="45" spans="3:4">
      <c r="C45" s="42">
        <v>14104</v>
      </c>
      <c r="D45" t="s">
        <v>148</v>
      </c>
    </row>
    <row r="46" spans="3:4">
      <c r="C46" s="42">
        <v>14105</v>
      </c>
      <c r="D46" t="s">
        <v>150</v>
      </c>
    </row>
    <row r="47" spans="3:4">
      <c r="C47" s="42">
        <v>14201</v>
      </c>
      <c r="D47" t="s">
        <v>152</v>
      </c>
    </row>
    <row r="48" spans="3:4">
      <c r="C48" s="42">
        <v>14202</v>
      </c>
      <c r="D48" t="s">
        <v>154</v>
      </c>
    </row>
    <row r="49" spans="3:4">
      <c r="C49" s="42">
        <v>14301</v>
      </c>
      <c r="D49" t="s">
        <v>156</v>
      </c>
    </row>
    <row r="50" spans="3:4">
      <c r="C50" s="42">
        <v>14302</v>
      </c>
      <c r="D50" t="s">
        <v>158</v>
      </c>
    </row>
    <row r="51" spans="3:4">
      <c r="C51" s="42">
        <v>14401</v>
      </c>
      <c r="D51" t="s">
        <v>160</v>
      </c>
    </row>
    <row r="52" spans="3:4">
      <c r="C52" s="42">
        <v>14402</v>
      </c>
      <c r="D52" t="s">
        <v>162</v>
      </c>
    </row>
    <row r="53" spans="3:4">
      <c r="C53" s="42">
        <v>14403</v>
      </c>
      <c r="D53" t="s">
        <v>164</v>
      </c>
    </row>
    <row r="54" spans="3:4">
      <c r="C54" s="42">
        <v>14404</v>
      </c>
      <c r="D54" t="s">
        <v>166</v>
      </c>
    </row>
    <row r="55" spans="3:4">
      <c r="C55" s="42">
        <v>14405</v>
      </c>
      <c r="D55" t="s">
        <v>168</v>
      </c>
    </row>
    <row r="56" spans="3:4">
      <c r="C56" s="42">
        <v>14406</v>
      </c>
      <c r="D56" t="s">
        <v>170</v>
      </c>
    </row>
    <row r="57" spans="3:4">
      <c r="C57" s="42">
        <v>15101</v>
      </c>
      <c r="D57" t="s">
        <v>172</v>
      </c>
    </row>
    <row r="58" spans="3:4">
      <c r="C58" s="42">
        <v>15102</v>
      </c>
      <c r="D58" t="s">
        <v>174</v>
      </c>
    </row>
    <row r="59" spans="3:4">
      <c r="C59" s="42">
        <v>15103</v>
      </c>
      <c r="D59" t="s">
        <v>176</v>
      </c>
    </row>
    <row r="60" spans="3:4">
      <c r="C60" s="42">
        <v>15201</v>
      </c>
      <c r="D60" t="s">
        <v>178</v>
      </c>
    </row>
    <row r="61" spans="3:4">
      <c r="C61" s="42">
        <v>15202</v>
      </c>
      <c r="D61" t="s">
        <v>180</v>
      </c>
    </row>
    <row r="62" spans="3:4">
      <c r="C62" s="42">
        <v>15301</v>
      </c>
      <c r="D62" t="s">
        <v>182</v>
      </c>
    </row>
    <row r="63" spans="3:4">
      <c r="C63" s="42">
        <v>15401</v>
      </c>
      <c r="D63" t="s">
        <v>184</v>
      </c>
    </row>
    <row r="64" spans="3:4">
      <c r="C64" s="42">
        <v>15402</v>
      </c>
      <c r="D64" t="s">
        <v>185</v>
      </c>
    </row>
    <row r="65" spans="3:4">
      <c r="C65" s="42">
        <v>15403</v>
      </c>
      <c r="D65" t="s">
        <v>186</v>
      </c>
    </row>
    <row r="66" spans="3:4">
      <c r="C66" s="42">
        <v>15501</v>
      </c>
      <c r="D66" t="s">
        <v>187</v>
      </c>
    </row>
    <row r="67" spans="3:4">
      <c r="C67" s="42">
        <v>15901</v>
      </c>
      <c r="D67" t="s">
        <v>189</v>
      </c>
    </row>
    <row r="68" spans="3:4">
      <c r="C68" s="42">
        <v>15902</v>
      </c>
      <c r="D68" t="s">
        <v>191</v>
      </c>
    </row>
    <row r="69" spans="3:4">
      <c r="C69" s="42">
        <v>16101</v>
      </c>
      <c r="D69" t="s">
        <v>193</v>
      </c>
    </row>
    <row r="70" spans="3:4">
      <c r="C70" s="42">
        <v>16102</v>
      </c>
      <c r="D70" t="s">
        <v>195</v>
      </c>
    </row>
    <row r="71" spans="3:4">
      <c r="C71" s="42">
        <v>16103</v>
      </c>
      <c r="D71" t="s">
        <v>196</v>
      </c>
    </row>
    <row r="72" spans="3:4">
      <c r="C72" s="42">
        <v>16104</v>
      </c>
      <c r="D72" t="s">
        <v>197</v>
      </c>
    </row>
    <row r="73" spans="3:4">
      <c r="C73" s="42">
        <v>16105</v>
      </c>
      <c r="D73" t="s">
        <v>198</v>
      </c>
    </row>
    <row r="74" spans="3:4">
      <c r="C74" s="42">
        <v>16106</v>
      </c>
      <c r="D74" t="s">
        <v>200</v>
      </c>
    </row>
    <row r="75" spans="3:4">
      <c r="C75" s="42">
        <v>16107</v>
      </c>
      <c r="D75" t="s">
        <v>201</v>
      </c>
    </row>
    <row r="76" spans="3:4">
      <c r="C76" s="42">
        <v>16108</v>
      </c>
      <c r="D76" t="s">
        <v>203</v>
      </c>
    </row>
    <row r="77" spans="3:4">
      <c r="C77" s="42">
        <v>17101</v>
      </c>
      <c r="D77" t="s">
        <v>205</v>
      </c>
    </row>
    <row r="78" spans="3:4">
      <c r="C78" s="42">
        <v>17102</v>
      </c>
      <c r="D78" t="s">
        <v>207</v>
      </c>
    </row>
    <row r="79" spans="3:4">
      <c r="C79" s="42">
        <v>21101</v>
      </c>
      <c r="D79" t="s">
        <v>76</v>
      </c>
    </row>
    <row r="80" spans="3:4">
      <c r="C80" s="42">
        <v>21201</v>
      </c>
      <c r="D80" t="s">
        <v>78</v>
      </c>
    </row>
    <row r="81" spans="3:4">
      <c r="C81" s="42">
        <v>21301</v>
      </c>
      <c r="D81" t="s">
        <v>80</v>
      </c>
    </row>
    <row r="82" spans="3:4">
      <c r="C82" s="42">
        <v>21401</v>
      </c>
      <c r="D82" t="s">
        <v>211</v>
      </c>
    </row>
    <row r="83" spans="3:4">
      <c r="C83" s="42">
        <v>21501</v>
      </c>
      <c r="D83" t="s">
        <v>83</v>
      </c>
    </row>
    <row r="84" spans="3:4">
      <c r="C84" s="42">
        <v>21502</v>
      </c>
      <c r="D84" t="s">
        <v>213</v>
      </c>
    </row>
    <row r="85" spans="3:4">
      <c r="C85" s="42">
        <v>21601</v>
      </c>
      <c r="D85" t="s">
        <v>86</v>
      </c>
    </row>
    <row r="86" spans="3:4">
      <c r="C86" s="42">
        <v>21701</v>
      </c>
      <c r="D86" t="s">
        <v>88</v>
      </c>
    </row>
    <row r="87" spans="3:4">
      <c r="C87" s="42">
        <v>22101</v>
      </c>
      <c r="D87" t="s">
        <v>217</v>
      </c>
    </row>
    <row r="88" spans="3:4">
      <c r="C88" s="42">
        <v>22102</v>
      </c>
      <c r="D88" t="s">
        <v>219</v>
      </c>
    </row>
    <row r="89" spans="3:4">
      <c r="C89" s="42">
        <v>22103</v>
      </c>
      <c r="D89" t="s">
        <v>221</v>
      </c>
    </row>
    <row r="90" spans="3:4">
      <c r="C90" s="42">
        <v>22104</v>
      </c>
      <c r="D90" t="s">
        <v>222</v>
      </c>
    </row>
    <row r="91" spans="3:4">
      <c r="C91" s="42">
        <v>22105</v>
      </c>
      <c r="D91" t="s">
        <v>223</v>
      </c>
    </row>
    <row r="92" spans="3:4">
      <c r="C92" s="42">
        <v>22106</v>
      </c>
      <c r="D92" t="s">
        <v>224</v>
      </c>
    </row>
    <row r="93" spans="3:4">
      <c r="C93" s="42">
        <v>22201</v>
      </c>
      <c r="D93" t="s">
        <v>225</v>
      </c>
    </row>
    <row r="94" spans="3:4">
      <c r="C94" s="42">
        <v>22301</v>
      </c>
      <c r="D94" t="s">
        <v>93</v>
      </c>
    </row>
    <row r="95" spans="3:4">
      <c r="C95" s="42">
        <v>23101</v>
      </c>
      <c r="D95" t="s">
        <v>226</v>
      </c>
    </row>
    <row r="96" spans="3:4">
      <c r="C96" s="42">
        <v>23201</v>
      </c>
      <c r="D96" t="s">
        <v>227</v>
      </c>
    </row>
    <row r="97" spans="3:4">
      <c r="C97" s="42">
        <v>23301</v>
      </c>
      <c r="D97" t="s">
        <v>228</v>
      </c>
    </row>
    <row r="98" spans="3:4">
      <c r="C98" s="42">
        <v>23401</v>
      </c>
      <c r="D98" t="s">
        <v>229</v>
      </c>
    </row>
    <row r="99" spans="3:4">
      <c r="C99" s="42">
        <v>23501</v>
      </c>
      <c r="D99" t="s">
        <v>230</v>
      </c>
    </row>
    <row r="100" spans="3:4">
      <c r="C100" s="42">
        <v>23601</v>
      </c>
      <c r="D100" t="s">
        <v>231</v>
      </c>
    </row>
    <row r="101" spans="3:4">
      <c r="C101" s="42">
        <v>23701</v>
      </c>
      <c r="D101" t="s">
        <v>232</v>
      </c>
    </row>
    <row r="102" spans="3:4">
      <c r="C102" s="42">
        <v>23801</v>
      </c>
      <c r="D102" t="s">
        <v>233</v>
      </c>
    </row>
    <row r="103" spans="3:4">
      <c r="C103" s="42">
        <v>23901</v>
      </c>
      <c r="D103" t="s">
        <v>234</v>
      </c>
    </row>
    <row r="104" spans="3:4">
      <c r="C104" s="42">
        <v>23902</v>
      </c>
      <c r="D104" t="s">
        <v>235</v>
      </c>
    </row>
    <row r="105" spans="3:4">
      <c r="C105" s="42">
        <v>24101</v>
      </c>
      <c r="D105" t="s">
        <v>236</v>
      </c>
    </row>
    <row r="106" spans="3:4">
      <c r="C106" s="42">
        <v>24201</v>
      </c>
      <c r="D106" t="s">
        <v>95</v>
      </c>
    </row>
    <row r="107" spans="3:4">
      <c r="C107" s="42">
        <v>24301</v>
      </c>
      <c r="D107" t="s">
        <v>97</v>
      </c>
    </row>
    <row r="108" spans="3:4">
      <c r="C108" s="42">
        <v>24401</v>
      </c>
      <c r="D108" t="s">
        <v>99</v>
      </c>
    </row>
    <row r="109" spans="3:4">
      <c r="C109" s="42">
        <v>24501</v>
      </c>
      <c r="D109" t="s">
        <v>101</v>
      </c>
    </row>
    <row r="110" spans="3:4">
      <c r="C110" s="42">
        <v>24601</v>
      </c>
      <c r="D110" t="s">
        <v>103</v>
      </c>
    </row>
    <row r="111" spans="3:4">
      <c r="C111" s="42">
        <v>24701</v>
      </c>
      <c r="D111" t="s">
        <v>237</v>
      </c>
    </row>
    <row r="112" spans="3:4">
      <c r="C112" s="42">
        <v>24801</v>
      </c>
      <c r="D112" t="s">
        <v>105</v>
      </c>
    </row>
    <row r="113" spans="3:4">
      <c r="C113" s="42">
        <v>24901</v>
      </c>
      <c r="D113" t="s">
        <v>107</v>
      </c>
    </row>
    <row r="114" spans="3:4">
      <c r="C114" s="42">
        <v>25101</v>
      </c>
      <c r="D114" t="s">
        <v>238</v>
      </c>
    </row>
    <row r="115" spans="3:4">
      <c r="C115" s="42">
        <v>25201</v>
      </c>
      <c r="D115" t="s">
        <v>239</v>
      </c>
    </row>
    <row r="116" spans="3:4">
      <c r="C116" s="42">
        <v>25301</v>
      </c>
      <c r="D116" t="s">
        <v>109</v>
      </c>
    </row>
    <row r="117" spans="3:4">
      <c r="C117" s="42">
        <v>25401</v>
      </c>
      <c r="D117" t="s">
        <v>111</v>
      </c>
    </row>
    <row r="118" spans="3:4">
      <c r="C118" s="42">
        <v>25501</v>
      </c>
      <c r="D118" t="s">
        <v>240</v>
      </c>
    </row>
    <row r="119" spans="3:4">
      <c r="C119" s="42">
        <v>25901</v>
      </c>
      <c r="D119" t="s">
        <v>241</v>
      </c>
    </row>
    <row r="120" spans="3:4">
      <c r="C120" s="42">
        <v>26101</v>
      </c>
      <c r="D120" t="s">
        <v>242</v>
      </c>
    </row>
    <row r="121" spans="3:4">
      <c r="C121" s="42">
        <v>26102</v>
      </c>
      <c r="D121" t="s">
        <v>243</v>
      </c>
    </row>
    <row r="122" spans="3:4">
      <c r="C122" s="42">
        <v>26103</v>
      </c>
      <c r="D122" t="s">
        <v>244</v>
      </c>
    </row>
    <row r="123" spans="3:4">
      <c r="C123" s="42">
        <v>26104</v>
      </c>
      <c r="D123" t="s">
        <v>245</v>
      </c>
    </row>
    <row r="124" spans="3:4">
      <c r="C124" s="42">
        <v>26105</v>
      </c>
      <c r="D124" t="s">
        <v>246</v>
      </c>
    </row>
    <row r="125" spans="3:4">
      <c r="C125" s="42">
        <v>26106</v>
      </c>
      <c r="D125" t="s">
        <v>247</v>
      </c>
    </row>
    <row r="126" spans="3:4">
      <c r="C126" s="42">
        <v>26107</v>
      </c>
      <c r="D126" t="s">
        <v>248</v>
      </c>
    </row>
    <row r="127" spans="3:4">
      <c r="C127" s="42">
        <v>26108</v>
      </c>
      <c r="D127" t="s">
        <v>249</v>
      </c>
    </row>
    <row r="128" spans="3:4">
      <c r="C128" s="42">
        <v>27101</v>
      </c>
      <c r="D128" t="s">
        <v>116</v>
      </c>
    </row>
    <row r="129" spans="3:4">
      <c r="C129" s="42">
        <v>27201</v>
      </c>
      <c r="D129" t="s">
        <v>118</v>
      </c>
    </row>
    <row r="130" spans="3:4">
      <c r="C130" s="42">
        <v>27301</v>
      </c>
      <c r="D130" t="s">
        <v>120</v>
      </c>
    </row>
    <row r="131" spans="3:4">
      <c r="C131" s="42">
        <v>27401</v>
      </c>
      <c r="D131" t="s">
        <v>122</v>
      </c>
    </row>
    <row r="132" spans="3:4">
      <c r="C132" s="42">
        <v>27501</v>
      </c>
      <c r="D132" t="s">
        <v>124</v>
      </c>
    </row>
    <row r="133" spans="3:4">
      <c r="C133" s="42">
        <v>28101</v>
      </c>
      <c r="D133" t="s">
        <v>250</v>
      </c>
    </row>
    <row r="134" spans="3:4">
      <c r="C134" s="42">
        <v>28201</v>
      </c>
      <c r="D134" t="s">
        <v>251</v>
      </c>
    </row>
    <row r="135" spans="3:4">
      <c r="C135" s="42">
        <v>28301</v>
      </c>
      <c r="D135" t="s">
        <v>252</v>
      </c>
    </row>
    <row r="136" spans="3:4">
      <c r="C136" s="42">
        <v>29101</v>
      </c>
      <c r="D136" t="s">
        <v>126</v>
      </c>
    </row>
    <row r="137" spans="3:4">
      <c r="C137" s="42">
        <v>29201</v>
      </c>
      <c r="D137" t="s">
        <v>128</v>
      </c>
    </row>
    <row r="138" spans="3:4">
      <c r="C138" s="42">
        <v>29301</v>
      </c>
      <c r="D138" t="s">
        <v>253</v>
      </c>
    </row>
    <row r="139" spans="3:4">
      <c r="C139" s="42">
        <v>29401</v>
      </c>
      <c r="D139" t="s">
        <v>131</v>
      </c>
    </row>
    <row r="140" spans="3:4">
      <c r="C140" s="42">
        <v>29501</v>
      </c>
      <c r="D140" t="s">
        <v>254</v>
      </c>
    </row>
    <row r="141" spans="3:4">
      <c r="C141" s="42">
        <v>29601</v>
      </c>
      <c r="D141" t="s">
        <v>133</v>
      </c>
    </row>
    <row r="142" spans="3:4">
      <c r="C142" s="42">
        <v>29701</v>
      </c>
      <c r="D142" t="s">
        <v>255</v>
      </c>
    </row>
    <row r="143" spans="3:4">
      <c r="C143" s="42">
        <v>29801</v>
      </c>
      <c r="D143" t="s">
        <v>135</v>
      </c>
    </row>
    <row r="144" spans="3:4">
      <c r="C144" s="42">
        <v>29901</v>
      </c>
      <c r="D144" t="s">
        <v>137</v>
      </c>
    </row>
    <row r="145" spans="3:4">
      <c r="C145" s="42">
        <v>31101</v>
      </c>
      <c r="D145" t="s">
        <v>139</v>
      </c>
    </row>
    <row r="146" spans="3:4">
      <c r="C146" s="42">
        <v>31201</v>
      </c>
      <c r="D146" t="s">
        <v>141</v>
      </c>
    </row>
    <row r="147" spans="3:4">
      <c r="C147" s="42">
        <v>31301</v>
      </c>
      <c r="D147" t="s">
        <v>143</v>
      </c>
    </row>
    <row r="148" spans="3:4">
      <c r="C148" s="42">
        <v>31401</v>
      </c>
      <c r="D148" t="s">
        <v>145</v>
      </c>
    </row>
    <row r="149" spans="3:4">
      <c r="C149" s="42">
        <v>31501</v>
      </c>
      <c r="D149" t="s">
        <v>147</v>
      </c>
    </row>
    <row r="150" spans="3:4">
      <c r="C150" s="42">
        <v>31601</v>
      </c>
      <c r="D150" t="s">
        <v>149</v>
      </c>
    </row>
    <row r="151" spans="3:4">
      <c r="C151" s="42">
        <v>31602</v>
      </c>
      <c r="D151" t="s">
        <v>151</v>
      </c>
    </row>
    <row r="152" spans="3:4">
      <c r="C152" s="42">
        <v>31701</v>
      </c>
      <c r="D152" t="s">
        <v>153</v>
      </c>
    </row>
    <row r="153" spans="3:4">
      <c r="C153" s="42">
        <v>31801</v>
      </c>
      <c r="D153" t="s">
        <v>155</v>
      </c>
    </row>
    <row r="154" spans="3:4">
      <c r="C154" s="42">
        <v>31802</v>
      </c>
      <c r="D154" t="s">
        <v>157</v>
      </c>
    </row>
    <row r="155" spans="3:4">
      <c r="C155" s="42">
        <v>31901</v>
      </c>
      <c r="D155" t="s">
        <v>159</v>
      </c>
    </row>
    <row r="156" spans="3:4">
      <c r="C156" s="42">
        <v>31902</v>
      </c>
      <c r="D156" t="s">
        <v>161</v>
      </c>
    </row>
    <row r="157" spans="3:4">
      <c r="C157" s="42">
        <v>31903</v>
      </c>
      <c r="D157" t="s">
        <v>256</v>
      </c>
    </row>
    <row r="158" spans="3:4">
      <c r="C158" s="42">
        <v>32101</v>
      </c>
      <c r="D158" t="s">
        <v>257</v>
      </c>
    </row>
    <row r="159" spans="3:4">
      <c r="C159" s="42">
        <v>32201</v>
      </c>
      <c r="D159" t="s">
        <v>163</v>
      </c>
    </row>
    <row r="160" spans="3:4">
      <c r="C160" s="42">
        <v>32301</v>
      </c>
      <c r="D160" t="s">
        <v>165</v>
      </c>
    </row>
    <row r="161" spans="3:4">
      <c r="C161" s="42">
        <v>32302</v>
      </c>
      <c r="D161" t="s">
        <v>167</v>
      </c>
    </row>
    <row r="162" spans="3:4">
      <c r="C162" s="42">
        <v>32501</v>
      </c>
      <c r="D162" t="s">
        <v>258</v>
      </c>
    </row>
    <row r="163" spans="3:4">
      <c r="C163" s="42">
        <v>32502</v>
      </c>
      <c r="D163" t="s">
        <v>259</v>
      </c>
    </row>
    <row r="164" spans="3:4">
      <c r="C164" s="42">
        <v>32503</v>
      </c>
      <c r="D164" t="s">
        <v>260</v>
      </c>
    </row>
    <row r="165" spans="3:4">
      <c r="C165" s="42">
        <v>32504</v>
      </c>
      <c r="D165" t="s">
        <v>261</v>
      </c>
    </row>
    <row r="166" spans="3:4">
      <c r="C166" s="42">
        <v>32505</v>
      </c>
      <c r="D166" t="s">
        <v>262</v>
      </c>
    </row>
    <row r="167" spans="3:4">
      <c r="C167" s="42">
        <v>32601</v>
      </c>
      <c r="D167" t="s">
        <v>169</v>
      </c>
    </row>
    <row r="168" spans="3:4">
      <c r="C168" s="42">
        <v>32701</v>
      </c>
      <c r="D168" t="s">
        <v>171</v>
      </c>
    </row>
    <row r="169" spans="3:4">
      <c r="C169" s="42">
        <v>32901</v>
      </c>
      <c r="D169" t="s">
        <v>263</v>
      </c>
    </row>
    <row r="170" spans="3:4">
      <c r="C170" s="42">
        <v>32902</v>
      </c>
      <c r="D170" t="s">
        <v>264</v>
      </c>
    </row>
    <row r="171" spans="3:4">
      <c r="C171" s="42">
        <v>32903</v>
      </c>
      <c r="D171" t="s">
        <v>265</v>
      </c>
    </row>
    <row r="172" spans="3:4">
      <c r="C172" s="42">
        <v>33101</v>
      </c>
      <c r="D172" t="s">
        <v>173</v>
      </c>
    </row>
    <row r="173" spans="3:4">
      <c r="C173" s="42">
        <v>33102</v>
      </c>
      <c r="D173" t="s">
        <v>266</v>
      </c>
    </row>
    <row r="174" spans="3:4">
      <c r="C174" s="42">
        <v>33103</v>
      </c>
      <c r="D174" t="s">
        <v>267</v>
      </c>
    </row>
    <row r="175" spans="3:4">
      <c r="C175" s="42">
        <v>33104</v>
      </c>
      <c r="D175" t="s">
        <v>175</v>
      </c>
    </row>
    <row r="176" spans="3:4">
      <c r="C176" s="42">
        <v>33105</v>
      </c>
      <c r="D176" t="s">
        <v>268</v>
      </c>
    </row>
    <row r="177" spans="3:4">
      <c r="C177" s="42">
        <v>33301</v>
      </c>
      <c r="D177" t="s">
        <v>177</v>
      </c>
    </row>
    <row r="178" spans="3:4">
      <c r="C178" s="42">
        <v>33302</v>
      </c>
      <c r="D178" t="s">
        <v>269</v>
      </c>
    </row>
    <row r="179" spans="3:4">
      <c r="C179" s="42">
        <v>33303</v>
      </c>
      <c r="D179" t="s">
        <v>270</v>
      </c>
    </row>
    <row r="180" spans="3:4">
      <c r="C180" s="42">
        <v>33401</v>
      </c>
      <c r="D180" t="s">
        <v>179</v>
      </c>
    </row>
    <row r="181" spans="3:4">
      <c r="C181" s="42">
        <v>33501</v>
      </c>
      <c r="D181" t="s">
        <v>181</v>
      </c>
    </row>
    <row r="182" spans="3:4">
      <c r="C182" s="42">
        <v>33601</v>
      </c>
      <c r="D182" t="s">
        <v>271</v>
      </c>
    </row>
    <row r="183" spans="3:4">
      <c r="C183" s="42">
        <v>33602</v>
      </c>
      <c r="D183" t="s">
        <v>183</v>
      </c>
    </row>
    <row r="184" spans="3:4">
      <c r="C184" s="42">
        <v>33603</v>
      </c>
      <c r="D184" t="s">
        <v>272</v>
      </c>
    </row>
    <row r="185" spans="3:4">
      <c r="C185" s="42">
        <v>33604</v>
      </c>
      <c r="D185" t="s">
        <v>273</v>
      </c>
    </row>
    <row r="186" spans="3:4">
      <c r="C186" s="42">
        <v>33605</v>
      </c>
      <c r="D186" t="s">
        <v>274</v>
      </c>
    </row>
    <row r="187" spans="3:4">
      <c r="C187" s="42">
        <v>33701</v>
      </c>
      <c r="D187" t="s">
        <v>275</v>
      </c>
    </row>
    <row r="188" spans="3:4">
      <c r="C188" s="42">
        <v>33702</v>
      </c>
      <c r="D188" t="s">
        <v>276</v>
      </c>
    </row>
    <row r="189" spans="3:4">
      <c r="C189" s="42">
        <v>33801</v>
      </c>
      <c r="D189" t="s">
        <v>188</v>
      </c>
    </row>
    <row r="190" spans="3:4">
      <c r="C190" s="42">
        <v>33901</v>
      </c>
      <c r="D190" t="s">
        <v>277</v>
      </c>
    </row>
    <row r="191" spans="3:4">
      <c r="C191" s="42">
        <v>33902</v>
      </c>
      <c r="D191" t="s">
        <v>278</v>
      </c>
    </row>
    <row r="192" spans="3:4">
      <c r="C192" s="42">
        <v>33903</v>
      </c>
      <c r="D192" t="s">
        <v>279</v>
      </c>
    </row>
    <row r="193" spans="3:4">
      <c r="C193" s="42">
        <v>34101</v>
      </c>
      <c r="D193" t="s">
        <v>190</v>
      </c>
    </row>
    <row r="194" spans="3:4">
      <c r="C194" s="42">
        <v>34301</v>
      </c>
      <c r="D194" t="s">
        <v>280</v>
      </c>
    </row>
    <row r="195" spans="3:4">
      <c r="C195" s="42">
        <v>34401</v>
      </c>
      <c r="D195" t="s">
        <v>281</v>
      </c>
    </row>
    <row r="196" spans="3:4">
      <c r="C196" s="42">
        <v>34501</v>
      </c>
      <c r="D196" t="s">
        <v>192</v>
      </c>
    </row>
    <row r="197" spans="3:4">
      <c r="C197" s="42">
        <v>34601</v>
      </c>
      <c r="D197" t="s">
        <v>282</v>
      </c>
    </row>
    <row r="198" spans="3:4">
      <c r="C198" s="42">
        <v>34701</v>
      </c>
      <c r="D198" t="s">
        <v>194</v>
      </c>
    </row>
    <row r="199" spans="3:4">
      <c r="C199" s="42">
        <v>34801</v>
      </c>
      <c r="D199" t="s">
        <v>283</v>
      </c>
    </row>
    <row r="200" spans="3:4">
      <c r="C200" s="42">
        <v>35101</v>
      </c>
      <c r="D200" t="s">
        <v>284</v>
      </c>
    </row>
    <row r="201" spans="3:4">
      <c r="C201" s="42">
        <v>35102</v>
      </c>
      <c r="D201" t="s">
        <v>285</v>
      </c>
    </row>
    <row r="202" spans="3:4">
      <c r="C202" s="42">
        <v>35201</v>
      </c>
      <c r="D202" t="s">
        <v>286</v>
      </c>
    </row>
    <row r="203" spans="3:4">
      <c r="C203" s="42">
        <v>35301</v>
      </c>
      <c r="D203" t="s">
        <v>199</v>
      </c>
    </row>
    <row r="204" spans="3:4">
      <c r="C204" s="42">
        <v>35401</v>
      </c>
      <c r="D204" t="s">
        <v>287</v>
      </c>
    </row>
    <row r="205" spans="3:4">
      <c r="C205" s="42">
        <v>35501</v>
      </c>
      <c r="D205" t="s">
        <v>288</v>
      </c>
    </row>
    <row r="206" spans="3:4">
      <c r="C206" s="42">
        <v>35601</v>
      </c>
      <c r="D206" t="s">
        <v>289</v>
      </c>
    </row>
    <row r="207" spans="3:4">
      <c r="C207" s="42">
        <v>35701</v>
      </c>
      <c r="D207" t="s">
        <v>202</v>
      </c>
    </row>
    <row r="208" spans="3:4">
      <c r="C208" s="42">
        <v>35702</v>
      </c>
      <c r="D208" t="s">
        <v>290</v>
      </c>
    </row>
    <row r="209" spans="3:4">
      <c r="C209" s="42">
        <v>35801</v>
      </c>
      <c r="D209" t="s">
        <v>204</v>
      </c>
    </row>
    <row r="210" spans="3:4">
      <c r="C210" s="42">
        <v>35901</v>
      </c>
      <c r="D210" t="s">
        <v>206</v>
      </c>
    </row>
    <row r="211" spans="3:4">
      <c r="C211" s="42">
        <v>36101</v>
      </c>
      <c r="D211" t="s">
        <v>291</v>
      </c>
    </row>
    <row r="212" spans="3:4">
      <c r="C212" s="42">
        <v>36201</v>
      </c>
      <c r="D212" t="s">
        <v>292</v>
      </c>
    </row>
    <row r="213" spans="3:4">
      <c r="C213" s="42">
        <v>36901</v>
      </c>
      <c r="D213" t="s">
        <v>293</v>
      </c>
    </row>
    <row r="214" spans="3:4">
      <c r="C214" s="42">
        <v>37101</v>
      </c>
      <c r="D214" t="s">
        <v>208</v>
      </c>
    </row>
    <row r="215" spans="3:4">
      <c r="C215" s="42">
        <v>37102</v>
      </c>
      <c r="D215" t="s">
        <v>294</v>
      </c>
    </row>
    <row r="216" spans="3:4">
      <c r="C216" s="42">
        <v>37103</v>
      </c>
      <c r="D216" t="s">
        <v>295</v>
      </c>
    </row>
    <row r="217" spans="3:4">
      <c r="C217" s="42">
        <v>37104</v>
      </c>
      <c r="D217" t="s">
        <v>296</v>
      </c>
    </row>
    <row r="218" spans="3:4">
      <c r="C218" s="42">
        <v>37105</v>
      </c>
      <c r="D218" t="s">
        <v>297</v>
      </c>
    </row>
    <row r="219" spans="3:4">
      <c r="C219" s="42">
        <v>37106</v>
      </c>
      <c r="D219" t="s">
        <v>298</v>
      </c>
    </row>
    <row r="220" spans="3:4">
      <c r="C220" s="42">
        <v>37201</v>
      </c>
      <c r="D220" t="s">
        <v>209</v>
      </c>
    </row>
    <row r="221" spans="3:4">
      <c r="C221" s="42">
        <v>37202</v>
      </c>
      <c r="D221" t="s">
        <v>299</v>
      </c>
    </row>
    <row r="222" spans="3:4">
      <c r="C222" s="42">
        <v>37203</v>
      </c>
      <c r="D222" t="s">
        <v>300</v>
      </c>
    </row>
    <row r="223" spans="3:4">
      <c r="C223" s="42">
        <v>37204</v>
      </c>
      <c r="D223" t="s">
        <v>301</v>
      </c>
    </row>
    <row r="224" spans="3:4">
      <c r="C224" s="42">
        <v>37205</v>
      </c>
      <c r="D224" t="s">
        <v>302</v>
      </c>
    </row>
    <row r="225" spans="3:4">
      <c r="C225" s="42">
        <v>37206</v>
      </c>
      <c r="D225" t="s">
        <v>303</v>
      </c>
    </row>
    <row r="226" spans="3:4">
      <c r="C226" s="43">
        <v>37301</v>
      </c>
      <c r="D226" t="s">
        <v>530</v>
      </c>
    </row>
    <row r="227" spans="3:4">
      <c r="C227" s="42">
        <v>37501</v>
      </c>
      <c r="D227" t="s">
        <v>210</v>
      </c>
    </row>
    <row r="228" spans="3:4">
      <c r="C228" s="42">
        <v>37502</v>
      </c>
      <c r="D228" t="s">
        <v>304</v>
      </c>
    </row>
    <row r="229" spans="3:4">
      <c r="C229" s="42">
        <v>37503</v>
      </c>
      <c r="D229" t="s">
        <v>305</v>
      </c>
    </row>
    <row r="230" spans="3:4">
      <c r="C230" s="42">
        <v>37504</v>
      </c>
      <c r="D230" t="s">
        <v>306</v>
      </c>
    </row>
    <row r="231" spans="3:4">
      <c r="C231" s="42">
        <v>37601</v>
      </c>
      <c r="D231" t="s">
        <v>307</v>
      </c>
    </row>
    <row r="232" spans="3:4">
      <c r="C232" s="42">
        <v>37602</v>
      </c>
      <c r="D232" t="s">
        <v>308</v>
      </c>
    </row>
    <row r="233" spans="3:4">
      <c r="C233" s="42">
        <v>37701</v>
      </c>
      <c r="D233" t="s">
        <v>309</v>
      </c>
    </row>
    <row r="234" spans="3:4">
      <c r="C234" s="42">
        <v>37801</v>
      </c>
      <c r="D234" t="s">
        <v>310</v>
      </c>
    </row>
    <row r="235" spans="3:4">
      <c r="C235" s="42">
        <v>37802</v>
      </c>
      <c r="D235" t="s">
        <v>311</v>
      </c>
    </row>
    <row r="236" spans="3:4">
      <c r="C236" s="42">
        <v>37901</v>
      </c>
      <c r="D236" t="s">
        <v>212</v>
      </c>
    </row>
    <row r="237" spans="3:4">
      <c r="C237" s="42">
        <v>38101</v>
      </c>
      <c r="D237" t="s">
        <v>312</v>
      </c>
    </row>
    <row r="238" spans="3:4">
      <c r="C238" s="42">
        <v>38102</v>
      </c>
      <c r="D238" t="s">
        <v>313</v>
      </c>
    </row>
    <row r="239" spans="3:4">
      <c r="C239" s="42">
        <v>38103</v>
      </c>
      <c r="D239" t="s">
        <v>314</v>
      </c>
    </row>
    <row r="240" spans="3:4">
      <c r="C240" s="42">
        <v>38201</v>
      </c>
      <c r="D240" t="s">
        <v>214</v>
      </c>
    </row>
    <row r="241" spans="3:4">
      <c r="C241" s="42">
        <v>38301</v>
      </c>
      <c r="D241" t="s">
        <v>215</v>
      </c>
    </row>
    <row r="242" spans="3:4">
      <c r="C242" s="42">
        <v>38401</v>
      </c>
      <c r="D242" t="s">
        <v>315</v>
      </c>
    </row>
    <row r="243" spans="3:4">
      <c r="C243" s="42">
        <v>38501</v>
      </c>
      <c r="D243" t="s">
        <v>316</v>
      </c>
    </row>
    <row r="244" spans="3:4">
      <c r="C244" s="42">
        <v>39101</v>
      </c>
      <c r="D244" t="s">
        <v>317</v>
      </c>
    </row>
    <row r="245" spans="3:4">
      <c r="C245" s="42">
        <v>39201</v>
      </c>
      <c r="D245" t="s">
        <v>318</v>
      </c>
    </row>
    <row r="246" spans="3:4">
      <c r="C246" s="42">
        <v>39202</v>
      </c>
      <c r="D246" t="s">
        <v>216</v>
      </c>
    </row>
    <row r="247" spans="3:4">
      <c r="C247" s="42">
        <v>39301</v>
      </c>
      <c r="D247" t="s">
        <v>319</v>
      </c>
    </row>
    <row r="248" spans="3:4">
      <c r="C248" s="42">
        <v>39401</v>
      </c>
      <c r="D248" t="s">
        <v>320</v>
      </c>
    </row>
    <row r="249" spans="3:4">
      <c r="C249" s="42">
        <v>39402</v>
      </c>
      <c r="D249" t="s">
        <v>321</v>
      </c>
    </row>
    <row r="250" spans="3:4">
      <c r="C250" s="42">
        <v>39501</v>
      </c>
      <c r="D250" t="s">
        <v>322</v>
      </c>
    </row>
    <row r="251" spans="3:4">
      <c r="C251" s="42">
        <v>39601</v>
      </c>
      <c r="D251" t="s">
        <v>323</v>
      </c>
    </row>
    <row r="252" spans="3:4">
      <c r="C252" s="42">
        <v>39602</v>
      </c>
      <c r="D252" t="s">
        <v>324</v>
      </c>
    </row>
    <row r="253" spans="3:4">
      <c r="C253" s="42">
        <v>39701</v>
      </c>
      <c r="D253" t="s">
        <v>325</v>
      </c>
    </row>
    <row r="254" spans="3:4">
      <c r="C254" s="42">
        <v>39801</v>
      </c>
      <c r="D254" t="s">
        <v>218</v>
      </c>
    </row>
    <row r="255" spans="3:4">
      <c r="C255" s="42">
        <v>39901</v>
      </c>
      <c r="D255" t="s">
        <v>326</v>
      </c>
    </row>
    <row r="256" spans="3:4">
      <c r="C256" s="42">
        <v>39902</v>
      </c>
      <c r="D256" t="s">
        <v>327</v>
      </c>
    </row>
    <row r="257" spans="3:4">
      <c r="C257" s="42">
        <v>39903</v>
      </c>
      <c r="D257" t="s">
        <v>328</v>
      </c>
    </row>
    <row r="258" spans="3:4">
      <c r="C258" s="42">
        <v>39904</v>
      </c>
      <c r="D258" t="s">
        <v>329</v>
      </c>
    </row>
    <row r="259" spans="3:4">
      <c r="C259" s="42">
        <v>39905</v>
      </c>
      <c r="D259" t="s">
        <v>330</v>
      </c>
    </row>
    <row r="260" spans="3:4">
      <c r="C260" s="42">
        <v>39906</v>
      </c>
      <c r="D260" t="s">
        <v>331</v>
      </c>
    </row>
    <row r="261" spans="3:4">
      <c r="C261" s="42">
        <v>39907</v>
      </c>
      <c r="D261" t="s">
        <v>332</v>
      </c>
    </row>
    <row r="262" spans="3:4">
      <c r="C262" s="42">
        <v>39908</v>
      </c>
      <c r="D262" t="s">
        <v>333</v>
      </c>
    </row>
    <row r="263" spans="3:4">
      <c r="C263" s="42">
        <v>39909</v>
      </c>
      <c r="D263" t="s">
        <v>334</v>
      </c>
    </row>
    <row r="264" spans="3:4">
      <c r="C264" s="42">
        <v>39910</v>
      </c>
      <c r="D264" t="s">
        <v>335</v>
      </c>
    </row>
    <row r="265" spans="3:4">
      <c r="C265" s="42">
        <v>41501</v>
      </c>
      <c r="D265" t="s">
        <v>336</v>
      </c>
    </row>
    <row r="266" spans="3:4">
      <c r="C266" s="42">
        <v>41601</v>
      </c>
      <c r="D266" t="s">
        <v>337</v>
      </c>
    </row>
    <row r="267" spans="3:4">
      <c r="C267" s="42">
        <v>43101</v>
      </c>
      <c r="D267" t="s">
        <v>338</v>
      </c>
    </row>
    <row r="268" spans="3:4">
      <c r="C268" s="42">
        <v>43201</v>
      </c>
      <c r="D268" t="s">
        <v>339</v>
      </c>
    </row>
    <row r="269" spans="3:4">
      <c r="C269" s="42">
        <v>43301</v>
      </c>
      <c r="D269" t="s">
        <v>340</v>
      </c>
    </row>
    <row r="270" spans="3:4">
      <c r="C270" s="42">
        <v>43401</v>
      </c>
      <c r="D270" t="s">
        <v>341</v>
      </c>
    </row>
    <row r="271" spans="3:4">
      <c r="C271" s="42">
        <v>43501</v>
      </c>
      <c r="D271" t="s">
        <v>342</v>
      </c>
    </row>
    <row r="272" spans="3:4">
      <c r="C272" s="42">
        <v>43601</v>
      </c>
      <c r="D272" t="s">
        <v>343</v>
      </c>
    </row>
    <row r="273" spans="3:4">
      <c r="C273" s="42">
        <v>43701</v>
      </c>
      <c r="D273" t="s">
        <v>344</v>
      </c>
    </row>
    <row r="274" spans="3:4">
      <c r="C274" s="42">
        <v>43833</v>
      </c>
      <c r="D274" t="s">
        <v>345</v>
      </c>
    </row>
    <row r="275" spans="3:4">
      <c r="C275" s="42">
        <v>43901</v>
      </c>
      <c r="D275" t="s">
        <v>346</v>
      </c>
    </row>
    <row r="276" spans="3:4">
      <c r="C276" s="42">
        <v>43902</v>
      </c>
      <c r="D276" t="s">
        <v>347</v>
      </c>
    </row>
    <row r="277" spans="3:4">
      <c r="C277" s="42">
        <v>44101</v>
      </c>
      <c r="D277" t="s">
        <v>348</v>
      </c>
    </row>
    <row r="278" spans="3:4">
      <c r="C278" s="42">
        <v>44102</v>
      </c>
      <c r="D278" t="s">
        <v>349</v>
      </c>
    </row>
    <row r="279" spans="3:4">
      <c r="C279" s="42">
        <v>44103</v>
      </c>
      <c r="D279" t="s">
        <v>350</v>
      </c>
    </row>
    <row r="280" spans="3:4">
      <c r="C280" s="42">
        <v>44104</v>
      </c>
      <c r="D280" t="s">
        <v>351</v>
      </c>
    </row>
    <row r="281" spans="3:4">
      <c r="C281" s="42">
        <v>44105</v>
      </c>
      <c r="D281" t="s">
        <v>220</v>
      </c>
    </row>
    <row r="282" spans="3:4">
      <c r="C282" s="42">
        <v>44106</v>
      </c>
      <c r="D282" t="s">
        <v>352</v>
      </c>
    </row>
    <row r="283" spans="3:4">
      <c r="C283" s="42">
        <v>44107</v>
      </c>
      <c r="D283" t="s">
        <v>353</v>
      </c>
    </row>
    <row r="284" spans="3:4">
      <c r="C284" s="42">
        <v>44108</v>
      </c>
      <c r="D284" t="s">
        <v>354</v>
      </c>
    </row>
    <row r="285" spans="3:4">
      <c r="C285" s="42">
        <v>44109</v>
      </c>
      <c r="D285" t="s">
        <v>355</v>
      </c>
    </row>
    <row r="286" spans="3:4">
      <c r="C286" s="42">
        <v>44110</v>
      </c>
      <c r="D286" t="s">
        <v>356</v>
      </c>
    </row>
    <row r="287" spans="3:4">
      <c r="C287" s="42">
        <v>44401</v>
      </c>
      <c r="D287" t="s">
        <v>357</v>
      </c>
    </row>
    <row r="288" spans="3:4">
      <c r="C288" s="42">
        <v>44402</v>
      </c>
      <c r="D288" t="s">
        <v>358</v>
      </c>
    </row>
    <row r="289" spans="3:4">
      <c r="C289" s="42">
        <v>44501</v>
      </c>
      <c r="D289" t="s">
        <v>359</v>
      </c>
    </row>
    <row r="290" spans="3:4">
      <c r="C290" s="42">
        <v>44502</v>
      </c>
      <c r="D290" t="s">
        <v>360</v>
      </c>
    </row>
    <row r="291" spans="3:4">
      <c r="C291" s="42">
        <v>44801</v>
      </c>
      <c r="D291" t="s">
        <v>361</v>
      </c>
    </row>
    <row r="292" spans="3:4">
      <c r="C292" s="42">
        <v>45201</v>
      </c>
      <c r="D292" t="s">
        <v>362</v>
      </c>
    </row>
    <row r="293" spans="3:4">
      <c r="C293" s="42">
        <v>45202</v>
      </c>
      <c r="D293" t="s">
        <v>363</v>
      </c>
    </row>
    <row r="294" spans="3:4">
      <c r="C294" s="42">
        <v>45203</v>
      </c>
      <c r="D294" t="s">
        <v>364</v>
      </c>
    </row>
    <row r="295" spans="3:4">
      <c r="C295" s="42">
        <v>45901</v>
      </c>
      <c r="D295" t="s">
        <v>365</v>
      </c>
    </row>
    <row r="296" spans="3:4">
      <c r="C296" s="42">
        <v>45902</v>
      </c>
      <c r="D296" t="s">
        <v>366</v>
      </c>
    </row>
    <row r="297" spans="3:4">
      <c r="C297" s="42">
        <v>46101</v>
      </c>
      <c r="D297" t="s">
        <v>367</v>
      </c>
    </row>
    <row r="298" spans="3:4">
      <c r="C298" s="42">
        <v>46102</v>
      </c>
      <c r="D298" t="s">
        <v>368</v>
      </c>
    </row>
    <row r="299" spans="3:4">
      <c r="C299" s="42">
        <v>46301</v>
      </c>
      <c r="D299" t="s">
        <v>369</v>
      </c>
    </row>
    <row r="300" spans="3:4">
      <c r="C300" s="42">
        <v>47101</v>
      </c>
      <c r="D300" t="s">
        <v>370</v>
      </c>
    </row>
    <row r="301" spans="3:4">
      <c r="C301" s="42">
        <v>47102</v>
      </c>
      <c r="D301" t="s">
        <v>371</v>
      </c>
    </row>
    <row r="302" spans="3:4">
      <c r="C302" s="42">
        <v>48101</v>
      </c>
      <c r="D302" t="s">
        <v>372</v>
      </c>
    </row>
    <row r="303" spans="3:4">
      <c r="C303" s="42">
        <v>48201</v>
      </c>
      <c r="D303" t="s">
        <v>373</v>
      </c>
    </row>
    <row r="304" spans="3:4">
      <c r="C304" s="42">
        <v>48301</v>
      </c>
      <c r="D304" t="s">
        <v>374</v>
      </c>
    </row>
    <row r="305" spans="3:4">
      <c r="C305" s="42">
        <v>48401</v>
      </c>
      <c r="D305" t="s">
        <v>375</v>
      </c>
    </row>
    <row r="306" spans="3:4">
      <c r="C306" s="42">
        <v>48501</v>
      </c>
      <c r="D306" t="s">
        <v>376</v>
      </c>
    </row>
    <row r="307" spans="3:4">
      <c r="C307" s="42">
        <v>49201</v>
      </c>
      <c r="D307" t="s">
        <v>377</v>
      </c>
    </row>
    <row r="308" spans="3:4">
      <c r="C308" s="42">
        <v>49202</v>
      </c>
      <c r="D308" t="s">
        <v>378</v>
      </c>
    </row>
    <row r="309" spans="3:4">
      <c r="C309" s="43">
        <v>51101</v>
      </c>
      <c r="D309" t="s">
        <v>379</v>
      </c>
    </row>
    <row r="310" spans="3:4">
      <c r="C310" s="43">
        <v>51301</v>
      </c>
      <c r="D310" t="s">
        <v>380</v>
      </c>
    </row>
    <row r="311" spans="3:4">
      <c r="C311" s="43">
        <v>51501</v>
      </c>
      <c r="D311" t="s">
        <v>381</v>
      </c>
    </row>
    <row r="312" spans="3:4">
      <c r="C312" s="43">
        <v>51901</v>
      </c>
      <c r="D312" t="s">
        <v>382</v>
      </c>
    </row>
    <row r="313" spans="3:4">
      <c r="C313" s="43">
        <v>51902</v>
      </c>
      <c r="D313" t="s">
        <v>383</v>
      </c>
    </row>
    <row r="314" spans="3:4">
      <c r="C314" s="43">
        <v>52101</v>
      </c>
      <c r="D314" t="s">
        <v>384</v>
      </c>
    </row>
    <row r="315" spans="3:4">
      <c r="C315" s="43">
        <v>52201</v>
      </c>
      <c r="D315" t="s">
        <v>385</v>
      </c>
    </row>
    <row r="316" spans="3:4">
      <c r="C316" s="43">
        <v>52301</v>
      </c>
      <c r="D316" t="s">
        <v>386</v>
      </c>
    </row>
    <row r="317" spans="3:4">
      <c r="C317" s="43">
        <v>52901</v>
      </c>
      <c r="D317" t="s">
        <v>387</v>
      </c>
    </row>
    <row r="318" spans="3:4">
      <c r="C318" s="43">
        <v>53101</v>
      </c>
      <c r="D318" t="s">
        <v>388</v>
      </c>
    </row>
    <row r="319" spans="3:4">
      <c r="C319" s="43">
        <v>53201</v>
      </c>
      <c r="D319" t="s">
        <v>389</v>
      </c>
    </row>
    <row r="320" spans="3:4">
      <c r="C320" s="43">
        <v>54101</v>
      </c>
      <c r="D320" t="s">
        <v>390</v>
      </c>
    </row>
    <row r="321" spans="3:4">
      <c r="C321" s="43">
        <v>54102</v>
      </c>
      <c r="D321" t="s">
        <v>391</v>
      </c>
    </row>
    <row r="322" spans="3:4">
      <c r="C322" s="43">
        <v>54103</v>
      </c>
      <c r="D322" t="s">
        <v>392</v>
      </c>
    </row>
    <row r="323" spans="3:4">
      <c r="C323" s="43">
        <v>54104</v>
      </c>
      <c r="D323" t="s">
        <v>393</v>
      </c>
    </row>
    <row r="324" spans="3:4">
      <c r="C324" s="43">
        <v>54105</v>
      </c>
      <c r="D324" t="s">
        <v>394</v>
      </c>
    </row>
    <row r="325" spans="3:4">
      <c r="C325" s="43">
        <v>54201</v>
      </c>
      <c r="D325" t="s">
        <v>395</v>
      </c>
    </row>
    <row r="326" spans="3:4">
      <c r="C326" s="43">
        <v>54301</v>
      </c>
      <c r="D326" t="s">
        <v>396</v>
      </c>
    </row>
    <row r="327" spans="3:4">
      <c r="C327" s="43">
        <v>54302</v>
      </c>
      <c r="D327" t="s">
        <v>397</v>
      </c>
    </row>
    <row r="328" spans="3:4">
      <c r="C328" s="43">
        <v>54303</v>
      </c>
      <c r="D328" t="s">
        <v>398</v>
      </c>
    </row>
    <row r="329" spans="3:4">
      <c r="C329" s="43">
        <v>54401</v>
      </c>
      <c r="D329" t="s">
        <v>399</v>
      </c>
    </row>
    <row r="330" spans="3:4">
      <c r="C330" s="43">
        <v>54501</v>
      </c>
      <c r="D330" t="s">
        <v>400</v>
      </c>
    </row>
    <row r="331" spans="3:4">
      <c r="C331" s="43">
        <v>54502</v>
      </c>
      <c r="D331" t="s">
        <v>401</v>
      </c>
    </row>
    <row r="332" spans="3:4">
      <c r="C332" s="43">
        <v>54503</v>
      </c>
      <c r="D332" t="s">
        <v>402</v>
      </c>
    </row>
    <row r="333" spans="3:4">
      <c r="C333" s="43">
        <v>54901</v>
      </c>
      <c r="D333" t="s">
        <v>403</v>
      </c>
    </row>
    <row r="334" spans="3:4">
      <c r="C334" s="43">
        <v>55101</v>
      </c>
      <c r="D334" t="s">
        <v>404</v>
      </c>
    </row>
    <row r="335" spans="3:4">
      <c r="C335" s="43">
        <v>55102</v>
      </c>
      <c r="D335" t="s">
        <v>405</v>
      </c>
    </row>
    <row r="336" spans="3:4">
      <c r="C336" s="43">
        <v>56101</v>
      </c>
      <c r="D336" t="s">
        <v>406</v>
      </c>
    </row>
    <row r="337" spans="3:4">
      <c r="C337" s="43">
        <v>56201</v>
      </c>
      <c r="D337" t="s">
        <v>407</v>
      </c>
    </row>
    <row r="338" spans="3:4">
      <c r="C338" s="43">
        <v>56301</v>
      </c>
      <c r="D338" t="s">
        <v>408</v>
      </c>
    </row>
    <row r="339" spans="3:4">
      <c r="C339" s="43">
        <v>56501</v>
      </c>
      <c r="D339" t="s">
        <v>409</v>
      </c>
    </row>
    <row r="340" spans="3:4">
      <c r="C340" s="43">
        <v>56601</v>
      </c>
      <c r="D340" t="s">
        <v>410</v>
      </c>
    </row>
    <row r="341" spans="3:4">
      <c r="C341" s="43">
        <v>56701</v>
      </c>
      <c r="D341" t="s">
        <v>411</v>
      </c>
    </row>
    <row r="342" spans="3:4">
      <c r="C342" s="43">
        <v>56901</v>
      </c>
      <c r="D342" t="s">
        <v>412</v>
      </c>
    </row>
    <row r="343" spans="3:4">
      <c r="C343" s="43">
        <v>56902</v>
      </c>
      <c r="D343" t="s">
        <v>413</v>
      </c>
    </row>
    <row r="344" spans="3:4">
      <c r="C344" s="43">
        <v>57101</v>
      </c>
      <c r="D344" t="s">
        <v>414</v>
      </c>
    </row>
    <row r="345" spans="3:4">
      <c r="C345" s="43">
        <v>57601</v>
      </c>
      <c r="D345" t="s">
        <v>415</v>
      </c>
    </row>
    <row r="346" spans="3:4">
      <c r="C346" s="43">
        <v>57701</v>
      </c>
      <c r="D346" t="s">
        <v>416</v>
      </c>
    </row>
    <row r="347" spans="3:4">
      <c r="C347" s="43">
        <v>58101</v>
      </c>
      <c r="D347" t="s">
        <v>417</v>
      </c>
    </row>
    <row r="348" spans="3:4">
      <c r="C348" s="43">
        <v>58301</v>
      </c>
      <c r="D348" t="s">
        <v>418</v>
      </c>
    </row>
    <row r="349" spans="3:4">
      <c r="C349" s="43">
        <v>58901</v>
      </c>
      <c r="D349" t="s">
        <v>419</v>
      </c>
    </row>
    <row r="350" spans="3:4">
      <c r="C350" s="43">
        <v>58902</v>
      </c>
      <c r="D350" t="s">
        <v>420</v>
      </c>
    </row>
    <row r="351" spans="3:4">
      <c r="C351" s="43">
        <v>58903</v>
      </c>
      <c r="D351" t="s">
        <v>421</v>
      </c>
    </row>
    <row r="352" spans="3:4">
      <c r="C352" s="43">
        <v>58904</v>
      </c>
      <c r="D352" t="s">
        <v>422</v>
      </c>
    </row>
    <row r="353" spans="3:4">
      <c r="C353" s="43">
        <v>59101</v>
      </c>
      <c r="D353" t="s">
        <v>423</v>
      </c>
    </row>
    <row r="354" spans="3:4">
      <c r="C354" s="43">
        <v>62101</v>
      </c>
      <c r="D354" t="s">
        <v>424</v>
      </c>
    </row>
    <row r="355" spans="3:4">
      <c r="C355" s="43">
        <v>62102</v>
      </c>
      <c r="D355" t="s">
        <v>425</v>
      </c>
    </row>
    <row r="356" spans="3:4">
      <c r="C356" s="43">
        <v>62201</v>
      </c>
      <c r="D356" t="s">
        <v>426</v>
      </c>
    </row>
    <row r="357" spans="3:4">
      <c r="C357" s="43">
        <v>62202</v>
      </c>
      <c r="D357" t="s">
        <v>427</v>
      </c>
    </row>
    <row r="358" spans="3:4">
      <c r="C358" s="43">
        <v>62301</v>
      </c>
      <c r="D358" t="s">
        <v>428</v>
      </c>
    </row>
    <row r="359" spans="3:4">
      <c r="C359" s="43">
        <v>62302</v>
      </c>
      <c r="D359" t="s">
        <v>429</v>
      </c>
    </row>
    <row r="360" spans="3:4">
      <c r="C360" s="43">
        <v>62401</v>
      </c>
      <c r="D360" t="s">
        <v>430</v>
      </c>
    </row>
    <row r="361" spans="3:4">
      <c r="C361" s="43">
        <v>62402</v>
      </c>
      <c r="D361" t="s">
        <v>431</v>
      </c>
    </row>
    <row r="362" spans="3:4">
      <c r="C362" s="43">
        <v>62403</v>
      </c>
      <c r="D362" t="s">
        <v>432</v>
      </c>
    </row>
    <row r="363" spans="3:4">
      <c r="C363" s="43">
        <v>62501</v>
      </c>
      <c r="D363" t="s">
        <v>433</v>
      </c>
    </row>
    <row r="364" spans="3:4">
      <c r="C364" s="43">
        <v>62502</v>
      </c>
      <c r="D364" t="s">
        <v>434</v>
      </c>
    </row>
    <row r="365" spans="3:4">
      <c r="C365" s="43">
        <v>62601</v>
      </c>
      <c r="D365" t="s">
        <v>435</v>
      </c>
    </row>
    <row r="366" spans="3:4">
      <c r="C366" s="43">
        <v>62602</v>
      </c>
      <c r="D366" t="s">
        <v>436</v>
      </c>
    </row>
    <row r="367" spans="3:4">
      <c r="C367" s="43">
        <v>62701</v>
      </c>
      <c r="D367" t="s">
        <v>437</v>
      </c>
    </row>
    <row r="368" spans="3:4">
      <c r="C368" s="43">
        <v>62901</v>
      </c>
      <c r="D368" t="s">
        <v>438</v>
      </c>
    </row>
    <row r="369" spans="3:4">
      <c r="C369" s="43">
        <v>62902</v>
      </c>
      <c r="D369" t="s">
        <v>439</v>
      </c>
    </row>
    <row r="370" spans="3:4">
      <c r="C370" s="43">
        <v>62903</v>
      </c>
      <c r="D370" t="s">
        <v>440</v>
      </c>
    </row>
    <row r="371" spans="3:4">
      <c r="C371" s="43">
        <v>62904</v>
      </c>
      <c r="D371" t="s">
        <v>441</v>
      </c>
    </row>
    <row r="372" spans="3:4">
      <c r="C372" s="43">
        <v>62905</v>
      </c>
      <c r="D372" t="s">
        <v>442</v>
      </c>
    </row>
    <row r="373" spans="3:4">
      <c r="C373" s="43">
        <v>72501</v>
      </c>
      <c r="D373" t="s">
        <v>443</v>
      </c>
    </row>
    <row r="374" spans="3:4">
      <c r="C374" s="43">
        <v>73101</v>
      </c>
      <c r="D374" t="s">
        <v>444</v>
      </c>
    </row>
    <row r="375" spans="3:4">
      <c r="C375" s="43">
        <v>73501</v>
      </c>
      <c r="D375" t="s">
        <v>445</v>
      </c>
    </row>
    <row r="376" spans="3:4">
      <c r="C376" s="43">
        <v>73901</v>
      </c>
      <c r="D376" t="s">
        <v>446</v>
      </c>
    </row>
    <row r="377" spans="3:4">
      <c r="C377" s="43">
        <v>73902</v>
      </c>
      <c r="D377" t="s">
        <v>447</v>
      </c>
    </row>
    <row r="378" spans="3:4">
      <c r="C378" s="43">
        <v>73903</v>
      </c>
      <c r="D378" t="s">
        <v>448</v>
      </c>
    </row>
    <row r="379" spans="3:4">
      <c r="C379" s="43">
        <v>74201</v>
      </c>
      <c r="D379" t="s">
        <v>449</v>
      </c>
    </row>
    <row r="380" spans="3:4">
      <c r="C380" s="43">
        <v>74401</v>
      </c>
      <c r="D380" t="s">
        <v>450</v>
      </c>
    </row>
    <row r="381" spans="3:4">
      <c r="C381" s="43">
        <v>74501</v>
      </c>
      <c r="D381" t="s">
        <v>451</v>
      </c>
    </row>
    <row r="382" spans="3:4">
      <c r="C382" s="43">
        <v>74502</v>
      </c>
      <c r="D382" t="s">
        <v>452</v>
      </c>
    </row>
    <row r="383" spans="3:4">
      <c r="C383" s="43">
        <v>74503</v>
      </c>
      <c r="D383" t="s">
        <v>453</v>
      </c>
    </row>
    <row r="384" spans="3:4">
      <c r="C384" s="43">
        <v>74504</v>
      </c>
      <c r="D384" t="s">
        <v>454</v>
      </c>
    </row>
    <row r="385" spans="3:4">
      <c r="C385" s="43">
        <v>74505</v>
      </c>
      <c r="D385" t="s">
        <v>455</v>
      </c>
    </row>
    <row r="386" spans="3:4">
      <c r="C386" s="43">
        <v>74506</v>
      </c>
      <c r="D386" t="s">
        <v>456</v>
      </c>
    </row>
    <row r="387" spans="3:4">
      <c r="C387" s="43">
        <v>75501</v>
      </c>
      <c r="D387" t="s">
        <v>457</v>
      </c>
    </row>
    <row r="388" spans="3:4">
      <c r="C388" s="43">
        <v>75601</v>
      </c>
      <c r="D388" t="s">
        <v>458</v>
      </c>
    </row>
    <row r="389" spans="3:4">
      <c r="C389" s="43">
        <v>75602</v>
      </c>
      <c r="D389" t="s">
        <v>459</v>
      </c>
    </row>
    <row r="390" spans="3:4">
      <c r="C390" s="43">
        <v>79901</v>
      </c>
      <c r="D390" t="s">
        <v>460</v>
      </c>
    </row>
    <row r="391" spans="3:4">
      <c r="C391" s="43">
        <v>79902</v>
      </c>
      <c r="D391" t="s">
        <v>461</v>
      </c>
    </row>
    <row r="392" spans="3:4">
      <c r="C392" s="43">
        <v>83101</v>
      </c>
      <c r="D392" t="s">
        <v>462</v>
      </c>
    </row>
    <row r="393" spans="3:4">
      <c r="C393" s="43">
        <v>83102</v>
      </c>
      <c r="D393" t="s">
        <v>463</v>
      </c>
    </row>
    <row r="394" spans="3:4">
      <c r="C394" s="43">
        <v>83103</v>
      </c>
      <c r="D394" t="s">
        <v>464</v>
      </c>
    </row>
    <row r="395" spans="3:4">
      <c r="C395" s="43">
        <v>83104</v>
      </c>
      <c r="D395" t="s">
        <v>465</v>
      </c>
    </row>
    <row r="396" spans="3:4">
      <c r="C396" s="43">
        <v>83105</v>
      </c>
      <c r="D396" t="s">
        <v>466</v>
      </c>
    </row>
    <row r="397" spans="3:4">
      <c r="C397" s="43">
        <v>83106</v>
      </c>
      <c r="D397" t="s">
        <v>467</v>
      </c>
    </row>
    <row r="398" spans="3:4">
      <c r="C398" s="43">
        <v>83107</v>
      </c>
      <c r="D398" t="s">
        <v>468</v>
      </c>
    </row>
    <row r="399" spans="3:4">
      <c r="C399" s="43">
        <v>83108</v>
      </c>
      <c r="D399" t="s">
        <v>469</v>
      </c>
    </row>
    <row r="400" spans="3:4">
      <c r="C400" s="43">
        <v>83109</v>
      </c>
      <c r="D400" t="s">
        <v>470</v>
      </c>
    </row>
    <row r="401" spans="3:4">
      <c r="C401" s="43">
        <v>83110</v>
      </c>
      <c r="D401" t="s">
        <v>471</v>
      </c>
    </row>
    <row r="402" spans="3:4">
      <c r="C402" s="43">
        <v>83111</v>
      </c>
      <c r="D402" t="s">
        <v>472</v>
      </c>
    </row>
    <row r="403" spans="3:4">
      <c r="C403" s="43">
        <v>83112</v>
      </c>
      <c r="D403" t="s">
        <v>473</v>
      </c>
    </row>
    <row r="404" spans="3:4">
      <c r="C404" s="43">
        <v>83113</v>
      </c>
      <c r="D404" t="s">
        <v>474</v>
      </c>
    </row>
    <row r="405" spans="3:4">
      <c r="C405" s="43">
        <v>83114</v>
      </c>
      <c r="D405" t="s">
        <v>475</v>
      </c>
    </row>
    <row r="406" spans="3:4">
      <c r="C406" s="43">
        <v>83115</v>
      </c>
      <c r="D406" t="s">
        <v>476</v>
      </c>
    </row>
    <row r="407" spans="3:4">
      <c r="C407" s="43">
        <v>83116</v>
      </c>
      <c r="D407" t="s">
        <v>477</v>
      </c>
    </row>
    <row r="408" spans="3:4">
      <c r="C408" s="43">
        <v>83117</v>
      </c>
      <c r="D408" t="s">
        <v>478</v>
      </c>
    </row>
    <row r="409" spans="3:4">
      <c r="C409" s="43">
        <v>83118</v>
      </c>
      <c r="D409" t="s">
        <v>479</v>
      </c>
    </row>
    <row r="410" spans="3:4">
      <c r="C410" s="43">
        <v>83401</v>
      </c>
      <c r="D410" t="s">
        <v>480</v>
      </c>
    </row>
    <row r="411" spans="3:4">
      <c r="C411" s="43">
        <v>83501</v>
      </c>
      <c r="D411" t="s">
        <v>481</v>
      </c>
    </row>
    <row r="412" spans="3:4">
      <c r="C412" s="43">
        <v>85133</v>
      </c>
      <c r="D412" t="s">
        <v>482</v>
      </c>
    </row>
    <row r="413" spans="3:4">
      <c r="C413" s="43">
        <v>91101</v>
      </c>
      <c r="D413" t="s">
        <v>483</v>
      </c>
    </row>
    <row r="414" spans="3:4">
      <c r="C414" s="43">
        <v>91102</v>
      </c>
      <c r="D414" t="s">
        <v>484</v>
      </c>
    </row>
    <row r="415" spans="3:4">
      <c r="C415" s="43">
        <v>91201</v>
      </c>
      <c r="D415" t="s">
        <v>485</v>
      </c>
    </row>
    <row r="416" spans="3:4">
      <c r="C416" s="43">
        <v>91301</v>
      </c>
      <c r="D416" t="s">
        <v>486</v>
      </c>
    </row>
    <row r="417" spans="3:4">
      <c r="C417" s="43">
        <v>91302</v>
      </c>
      <c r="D417" t="s">
        <v>487</v>
      </c>
    </row>
    <row r="418" spans="3:4">
      <c r="C418" s="43">
        <v>91401</v>
      </c>
      <c r="D418" t="s">
        <v>488</v>
      </c>
    </row>
    <row r="419" spans="3:4">
      <c r="C419" s="43">
        <v>91402</v>
      </c>
      <c r="D419" t="s">
        <v>489</v>
      </c>
    </row>
    <row r="420" spans="3:4">
      <c r="C420" s="43">
        <v>91501</v>
      </c>
      <c r="D420" t="s">
        <v>490</v>
      </c>
    </row>
    <row r="421" spans="3:4">
      <c r="C421" s="43">
        <v>91601</v>
      </c>
      <c r="D421" t="s">
        <v>491</v>
      </c>
    </row>
    <row r="422" spans="3:4">
      <c r="C422" s="43">
        <v>91701</v>
      </c>
      <c r="D422" t="s">
        <v>492</v>
      </c>
    </row>
    <row r="423" spans="3:4">
      <c r="C423" s="43">
        <v>91801</v>
      </c>
      <c r="D423" t="s">
        <v>493</v>
      </c>
    </row>
    <row r="424" spans="3:4">
      <c r="C424" s="43">
        <v>92101</v>
      </c>
      <c r="D424" t="s">
        <v>494</v>
      </c>
    </row>
    <row r="425" spans="3:4">
      <c r="C425" s="43">
        <v>92102</v>
      </c>
      <c r="D425" t="s">
        <v>495</v>
      </c>
    </row>
    <row r="426" spans="3:4">
      <c r="C426" s="43">
        <v>92201</v>
      </c>
      <c r="D426" t="s">
        <v>496</v>
      </c>
    </row>
    <row r="427" spans="3:4">
      <c r="C427" s="43">
        <v>92301</v>
      </c>
      <c r="D427" t="s">
        <v>497</v>
      </c>
    </row>
    <row r="428" spans="3:4">
      <c r="C428" s="43">
        <v>92302</v>
      </c>
      <c r="D428" t="s">
        <v>498</v>
      </c>
    </row>
    <row r="429" spans="3:4">
      <c r="C429" s="43">
        <v>92401</v>
      </c>
      <c r="D429" t="s">
        <v>499</v>
      </c>
    </row>
    <row r="430" spans="3:4">
      <c r="C430" s="43">
        <v>92402</v>
      </c>
      <c r="D430" t="s">
        <v>500</v>
      </c>
    </row>
    <row r="431" spans="3:4">
      <c r="C431" s="43">
        <v>92501</v>
      </c>
      <c r="D431" t="s">
        <v>501</v>
      </c>
    </row>
    <row r="432" spans="3:4">
      <c r="C432" s="43">
        <v>92601</v>
      </c>
      <c r="D432" t="s">
        <v>502</v>
      </c>
    </row>
    <row r="433" spans="3:4">
      <c r="C433" s="43">
        <v>92701</v>
      </c>
      <c r="D433" t="s">
        <v>503</v>
      </c>
    </row>
    <row r="434" spans="3:4">
      <c r="C434" s="43">
        <v>92801</v>
      </c>
      <c r="D434" t="s">
        <v>504</v>
      </c>
    </row>
    <row r="435" spans="3:4">
      <c r="C435" s="43">
        <v>93101</v>
      </c>
      <c r="D435" t="s">
        <v>505</v>
      </c>
    </row>
    <row r="436" spans="3:4">
      <c r="C436" s="43">
        <v>93201</v>
      </c>
      <c r="D436" t="s">
        <v>506</v>
      </c>
    </row>
    <row r="437" spans="3:4">
      <c r="C437" s="43">
        <v>94101</v>
      </c>
      <c r="D437" t="s">
        <v>507</v>
      </c>
    </row>
    <row r="438" spans="3:4">
      <c r="C438" s="43">
        <v>94201</v>
      </c>
      <c r="D438" t="s">
        <v>508</v>
      </c>
    </row>
    <row r="439" spans="3:4">
      <c r="C439" s="43">
        <v>95101</v>
      </c>
      <c r="D439" t="s">
        <v>509</v>
      </c>
    </row>
    <row r="440" spans="3:4">
      <c r="C440" s="43">
        <v>96101</v>
      </c>
      <c r="D440" t="s">
        <v>510</v>
      </c>
    </row>
    <row r="441" spans="3:4">
      <c r="C441" s="43">
        <v>96201</v>
      </c>
      <c r="D441" t="s">
        <v>511</v>
      </c>
    </row>
    <row r="442" spans="3:4">
      <c r="C442" s="43">
        <v>99101</v>
      </c>
      <c r="D442" t="s">
        <v>512</v>
      </c>
    </row>
  </sheetData>
  <customSheetViews>
    <customSheetView guid="{1C6F7EB1-966B-4B9A-8DC7-91574CBFD378}" state="hidden" topLeftCell="A404">
      <selection activeCell="C4" sqref="C4"/>
      <pageMargins left="0.7" right="0.7" top="0.75" bottom="0.75" header="0.3" footer="0.3"/>
    </customSheetView>
    <customSheetView guid="{D74BCB23-1516-412E-B6F3-088F98D88FC8}" state="hidden" topLeftCell="A404">
      <selection activeCell="C4" sqref="C4"/>
      <pageMargins left="0.7" right="0.7" top="0.75" bottom="0.75" header="0.3" footer="0.3"/>
    </customSheetView>
    <customSheetView guid="{80E7DA02-1B60-4892-8DF8-F1D90CFB8D6E}" state="hidden" topLeftCell="A404">
      <selection activeCell="C4" sqref="C4"/>
      <pageMargins left="0.7" right="0.7" top="0.75" bottom="0.75" header="0.3" footer="0.3"/>
    </customSheetView>
    <customSheetView guid="{E42DFDCF-263A-44ED-973B-7D34AF1F44E1}" state="hidden" topLeftCell="A404">
      <selection activeCell="C4" sqref="C4"/>
      <pageMargins left="0.7" right="0.7" top="0.75" bottom="0.75" header="0.3" footer="0.3"/>
    </customSheetView>
    <customSheetView guid="{ED49C49A-6049-47A5-8E7A-75CF87152D2E}" state="hidden" topLeftCell="A75">
      <selection activeCell="C4" sqref="C4"/>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V132"/>
  <sheetViews>
    <sheetView tabSelected="1" topLeftCell="D7" zoomScale="90" zoomScaleNormal="90" zoomScalePageLayoutView="70" workbookViewId="0">
      <selection activeCell="J16" sqref="J16"/>
    </sheetView>
  </sheetViews>
  <sheetFormatPr baseColWidth="10" defaultColWidth="0" defaultRowHeight="15" customHeight="1" zeroHeight="1"/>
  <cols>
    <col min="1" max="1" width="6.28515625" style="1" customWidth="1"/>
    <col min="2" max="5" width="18.7109375" style="1" customWidth="1"/>
    <col min="6" max="6" width="15.5703125" style="1" customWidth="1"/>
    <col min="7" max="7" width="0.140625" style="1" customWidth="1"/>
    <col min="8" max="8" width="16.5703125" style="1" customWidth="1"/>
    <col min="9" max="10" width="18.7109375" style="1" customWidth="1"/>
    <col min="11" max="11" width="5.28515625" style="1" customWidth="1"/>
    <col min="12" max="12" width="18.7109375" style="1" customWidth="1"/>
    <col min="13" max="13" width="4.7109375" style="1" customWidth="1"/>
    <col min="14" max="15" width="25.7109375" style="1" customWidth="1"/>
    <col min="16" max="22" width="11.42578125" style="1" customWidth="1"/>
    <col min="23" max="16384" width="11.42578125" style="1" hidden="1"/>
  </cols>
  <sheetData>
    <row r="1" spans="2:21"/>
    <row r="2" spans="2:21" ht="18.75">
      <c r="B2" s="209" t="s">
        <v>584</v>
      </c>
      <c r="C2" s="209"/>
      <c r="D2" s="209"/>
      <c r="E2" s="209"/>
      <c r="F2" s="209"/>
      <c r="G2" s="209"/>
      <c r="H2" s="209"/>
      <c r="I2" s="209"/>
      <c r="J2" s="209"/>
      <c r="K2" s="209"/>
      <c r="L2" s="209"/>
      <c r="M2" s="209"/>
      <c r="N2" s="209"/>
      <c r="O2" s="209"/>
      <c r="P2" s="209"/>
      <c r="Q2" s="209"/>
      <c r="R2" s="209"/>
      <c r="S2" s="209"/>
      <c r="T2" s="209"/>
      <c r="U2" s="209"/>
    </row>
    <row r="3" spans="2:21" ht="15.75" thickBot="1"/>
    <row r="4" spans="2:21" ht="27.75" customHeight="1" thickBot="1">
      <c r="B4" s="2" t="s">
        <v>0</v>
      </c>
      <c r="C4" s="202" t="s">
        <v>600</v>
      </c>
      <c r="D4" s="203"/>
      <c r="E4" s="203"/>
      <c r="F4" s="203"/>
      <c r="G4" s="203"/>
      <c r="H4" s="203"/>
      <c r="I4" s="203"/>
      <c r="J4" s="204"/>
      <c r="K4" s="3"/>
      <c r="L4" s="2" t="s">
        <v>1</v>
      </c>
      <c r="M4" s="205" t="s">
        <v>599</v>
      </c>
      <c r="N4" s="203"/>
      <c r="O4" s="204"/>
    </row>
    <row r="5" spans="2:21" ht="19.5" thickBot="1">
      <c r="B5" s="3"/>
      <c r="C5" s="4"/>
      <c r="D5" s="4"/>
      <c r="E5" s="4"/>
      <c r="F5" s="4"/>
      <c r="G5" s="4"/>
      <c r="H5" s="4"/>
      <c r="I5" s="4"/>
      <c r="J5" s="4"/>
      <c r="K5" s="3"/>
      <c r="L5" s="3"/>
      <c r="M5" s="4"/>
      <c r="N5" s="4"/>
      <c r="O5" s="4"/>
    </row>
    <row r="6" spans="2:21" ht="18.75" customHeight="1">
      <c r="B6" s="189" t="s">
        <v>2</v>
      </c>
      <c r="C6" s="190"/>
      <c r="D6" s="190"/>
      <c r="E6" s="190"/>
      <c r="F6" s="190"/>
      <c r="G6" s="190"/>
      <c r="H6" s="190"/>
      <c r="I6" s="190"/>
      <c r="J6" s="190"/>
      <c r="K6" s="190"/>
      <c r="L6" s="190"/>
      <c r="M6" s="190"/>
      <c r="N6" s="190"/>
      <c r="O6" s="190"/>
      <c r="P6" s="190"/>
      <c r="Q6" s="190"/>
      <c r="R6" s="190"/>
      <c r="S6" s="190"/>
      <c r="T6" s="190"/>
      <c r="U6" s="191"/>
    </row>
    <row r="7" spans="2:21" ht="18.75" customHeight="1" thickBot="1">
      <c r="B7" s="192"/>
      <c r="C7" s="193"/>
      <c r="D7" s="193"/>
      <c r="E7" s="193"/>
      <c r="F7" s="193"/>
      <c r="G7" s="193"/>
      <c r="H7" s="193"/>
      <c r="I7" s="193"/>
      <c r="J7" s="193"/>
      <c r="K7" s="193"/>
      <c r="L7" s="193"/>
      <c r="M7" s="193"/>
      <c r="N7" s="193"/>
      <c r="O7" s="193"/>
      <c r="P7" s="193"/>
      <c r="Q7" s="193"/>
      <c r="R7" s="193"/>
      <c r="S7" s="193"/>
      <c r="T7" s="193"/>
      <c r="U7" s="194"/>
    </row>
    <row r="8" spans="2:21" ht="18.75" customHeight="1" thickBot="1">
      <c r="B8" s="5"/>
      <c r="C8" s="5"/>
      <c r="D8" s="5"/>
      <c r="E8" s="5"/>
      <c r="F8" s="5"/>
      <c r="G8" s="5"/>
      <c r="H8" s="5"/>
      <c r="I8" s="5"/>
      <c r="J8" s="5"/>
      <c r="K8" s="5"/>
      <c r="L8" s="5"/>
      <c r="M8" s="5"/>
      <c r="N8" s="5"/>
      <c r="O8" s="5"/>
    </row>
    <row r="9" spans="2:21" ht="18.75" customHeight="1" thickBot="1">
      <c r="B9" s="206" t="s">
        <v>3</v>
      </c>
      <c r="C9" s="207"/>
      <c r="D9" s="207"/>
      <c r="E9" s="207"/>
      <c r="F9" s="207"/>
      <c r="G9" s="207"/>
      <c r="H9" s="207"/>
      <c r="I9" s="208"/>
      <c r="J9" s="5"/>
      <c r="K9" s="5"/>
      <c r="L9" s="5"/>
      <c r="M9" s="5"/>
      <c r="N9" s="5"/>
      <c r="O9" s="5"/>
    </row>
    <row r="10" spans="2:21"/>
    <row r="11" spans="2:21" ht="15" customHeight="1">
      <c r="B11" s="195" t="s">
        <v>4</v>
      </c>
      <c r="C11" s="210" t="s">
        <v>5</v>
      </c>
      <c r="D11" s="210"/>
      <c r="E11" s="210" t="s">
        <v>6</v>
      </c>
      <c r="F11" s="210"/>
      <c r="G11" s="126"/>
      <c r="H11" s="211" t="s">
        <v>7</v>
      </c>
      <c r="I11" s="6" t="s">
        <v>8</v>
      </c>
      <c r="L11" s="212" t="s">
        <v>9</v>
      </c>
      <c r="M11" s="212"/>
      <c r="N11" s="212"/>
      <c r="O11" s="212"/>
      <c r="P11" s="212"/>
      <c r="Q11" s="212"/>
      <c r="R11" s="212"/>
      <c r="S11" s="212"/>
      <c r="T11" s="212"/>
      <c r="U11" s="212"/>
    </row>
    <row r="12" spans="2:21" ht="30" customHeight="1">
      <c r="B12" s="195"/>
      <c r="C12" s="122" t="s">
        <v>10</v>
      </c>
      <c r="D12" s="122" t="s">
        <v>11</v>
      </c>
      <c r="E12" s="122" t="s">
        <v>10</v>
      </c>
      <c r="F12" s="122" t="s">
        <v>11</v>
      </c>
      <c r="G12" s="7"/>
      <c r="H12" s="211"/>
      <c r="I12" s="6"/>
      <c r="J12" s="8" t="s">
        <v>12</v>
      </c>
      <c r="L12" s="212"/>
      <c r="M12" s="212"/>
      <c r="N12" s="212"/>
      <c r="O12" s="212"/>
      <c r="P12" s="212"/>
      <c r="Q12" s="212"/>
      <c r="R12" s="212"/>
      <c r="S12" s="212"/>
      <c r="T12" s="212"/>
      <c r="U12" s="212"/>
    </row>
    <row r="13" spans="2:21" ht="21.95" customHeight="1">
      <c r="B13" s="121" t="s">
        <v>13</v>
      </c>
      <c r="C13" s="272">
        <v>1423</v>
      </c>
      <c r="D13" s="9">
        <v>859</v>
      </c>
      <c r="E13" s="272">
        <v>2296</v>
      </c>
      <c r="F13" s="272">
        <v>1393</v>
      </c>
      <c r="G13" s="127"/>
      <c r="H13" s="273">
        <v>2676</v>
      </c>
      <c r="I13" s="10">
        <v>0</v>
      </c>
      <c r="J13" s="11">
        <f>+F13+I13</f>
        <v>1393</v>
      </c>
      <c r="L13" s="197" t="s">
        <v>615</v>
      </c>
      <c r="M13" s="198"/>
      <c r="N13" s="198"/>
      <c r="O13" s="198"/>
      <c r="P13" s="198"/>
      <c r="Q13" s="198"/>
      <c r="R13" s="198"/>
      <c r="S13" s="198"/>
      <c r="T13" s="198"/>
      <c r="U13" s="199"/>
    </row>
    <row r="14" spans="2:21" ht="21.95" customHeight="1">
      <c r="B14" s="121" t="s">
        <v>14</v>
      </c>
      <c r="C14" s="272">
        <v>2041</v>
      </c>
      <c r="D14" s="272">
        <v>2588</v>
      </c>
      <c r="E14" s="272">
        <v>1378</v>
      </c>
      <c r="F14" s="272">
        <v>829</v>
      </c>
      <c r="G14" s="127"/>
      <c r="H14" s="273">
        <v>4534</v>
      </c>
      <c r="I14" s="10">
        <v>0</v>
      </c>
      <c r="J14" s="11">
        <f>+F14+I14</f>
        <v>829</v>
      </c>
      <c r="L14" s="197" t="s">
        <v>615</v>
      </c>
      <c r="M14" s="198"/>
      <c r="N14" s="198"/>
      <c r="O14" s="198"/>
      <c r="P14" s="198"/>
      <c r="Q14" s="198"/>
      <c r="R14" s="198"/>
      <c r="S14" s="198"/>
      <c r="T14" s="198"/>
      <c r="U14" s="199"/>
    </row>
    <row r="15" spans="2:21" ht="21.95" customHeight="1">
      <c r="B15" s="121" t="s">
        <v>15</v>
      </c>
      <c r="C15" s="272">
        <v>2771</v>
      </c>
      <c r="D15" s="272">
        <v>1153</v>
      </c>
      <c r="E15" s="272">
        <v>2901</v>
      </c>
      <c r="F15" s="272">
        <v>3417</v>
      </c>
      <c r="G15" s="127"/>
      <c r="H15" s="273">
        <v>1700</v>
      </c>
      <c r="I15" s="10">
        <v>0</v>
      </c>
      <c r="J15" s="11">
        <f>+F15+I15</f>
        <v>3417</v>
      </c>
      <c r="L15" s="197" t="s">
        <v>616</v>
      </c>
      <c r="M15" s="198"/>
      <c r="N15" s="198"/>
      <c r="O15" s="198"/>
      <c r="P15" s="198"/>
      <c r="Q15" s="198"/>
      <c r="R15" s="198"/>
      <c r="S15" s="198"/>
      <c r="T15" s="198"/>
      <c r="U15" s="199"/>
    </row>
    <row r="16" spans="2:21" ht="21.95" customHeight="1">
      <c r="B16" s="121" t="s">
        <v>16</v>
      </c>
      <c r="C16" s="272">
        <v>2466</v>
      </c>
      <c r="D16" s="272">
        <v>3708</v>
      </c>
      <c r="E16" s="272">
        <v>5684</v>
      </c>
      <c r="F16" s="272">
        <v>7070</v>
      </c>
      <c r="G16" s="127" t="s">
        <v>544</v>
      </c>
      <c r="H16" s="273">
        <v>3591</v>
      </c>
      <c r="I16" s="10">
        <v>0</v>
      </c>
      <c r="J16" s="11">
        <f>+F16+I16</f>
        <v>7070</v>
      </c>
      <c r="L16" s="197" t="s">
        <v>616</v>
      </c>
      <c r="M16" s="198"/>
      <c r="N16" s="198"/>
      <c r="O16" s="198"/>
      <c r="P16" s="198"/>
      <c r="Q16" s="198"/>
      <c r="R16" s="198"/>
      <c r="S16" s="198"/>
      <c r="T16" s="198"/>
      <c r="U16" s="199"/>
    </row>
    <row r="17" spans="2:10"/>
    <row r="18" spans="2:10">
      <c r="B18" s="12"/>
      <c r="C18" s="12"/>
      <c r="D18" s="12"/>
      <c r="E18" s="12"/>
    </row>
    <row r="19" spans="2:10"/>
    <row r="20" spans="2:10"/>
    <row r="21" spans="2:10"/>
    <row r="22" spans="2:10"/>
    <row r="23" spans="2:10">
      <c r="J23" s="13"/>
    </row>
    <row r="24" spans="2:10"/>
    <row r="25" spans="2:10"/>
    <row r="26" spans="2:10"/>
    <row r="27" spans="2:10"/>
    <row r="28" spans="2:10"/>
    <row r="29" spans="2:10"/>
    <row r="30" spans="2:10"/>
    <row r="31" spans="2:10"/>
    <row r="32" spans="2:10"/>
    <row r="33" spans="2:21"/>
    <row r="34" spans="2:21"/>
    <row r="35" spans="2:21"/>
    <row r="36" spans="2:21"/>
    <row r="37" spans="2:21"/>
    <row r="38" spans="2:21" ht="15.75" thickBot="1"/>
    <row r="39" spans="2:21" ht="15" customHeight="1">
      <c r="B39" s="189" t="s">
        <v>17</v>
      </c>
      <c r="C39" s="190"/>
      <c r="D39" s="190"/>
      <c r="E39" s="190"/>
      <c r="F39" s="190"/>
      <c r="G39" s="190"/>
      <c r="H39" s="190"/>
      <c r="I39" s="190"/>
      <c r="J39" s="190"/>
      <c r="K39" s="190"/>
      <c r="L39" s="190"/>
      <c r="M39" s="190"/>
      <c r="N39" s="190"/>
      <c r="O39" s="190"/>
      <c r="P39" s="190"/>
      <c r="Q39" s="190"/>
      <c r="R39" s="190"/>
      <c r="S39" s="190"/>
      <c r="T39" s="190"/>
      <c r="U39" s="191"/>
    </row>
    <row r="40" spans="2:21" ht="15.75" customHeight="1" thickBot="1">
      <c r="B40" s="192"/>
      <c r="C40" s="193"/>
      <c r="D40" s="193"/>
      <c r="E40" s="193"/>
      <c r="F40" s="193"/>
      <c r="G40" s="193"/>
      <c r="H40" s="193"/>
      <c r="I40" s="193"/>
      <c r="J40" s="193"/>
      <c r="K40" s="193"/>
      <c r="L40" s="193"/>
      <c r="M40" s="193"/>
      <c r="N40" s="193"/>
      <c r="O40" s="193"/>
      <c r="P40" s="193"/>
      <c r="Q40" s="193"/>
      <c r="R40" s="193"/>
      <c r="S40" s="193"/>
      <c r="T40" s="193"/>
      <c r="U40" s="194"/>
    </row>
    <row r="41" spans="2:21"/>
    <row r="42" spans="2:21" ht="15" customHeight="1">
      <c r="B42" s="195" t="s">
        <v>18</v>
      </c>
      <c r="C42" s="116" t="s">
        <v>19</v>
      </c>
      <c r="D42" s="196" t="s">
        <v>20</v>
      </c>
      <c r="E42" s="196"/>
      <c r="F42" s="196"/>
      <c r="G42" s="196"/>
      <c r="H42" s="196"/>
      <c r="I42" s="14"/>
      <c r="J42" s="172" t="s">
        <v>21</v>
      </c>
      <c r="K42" s="172"/>
      <c r="L42" s="172"/>
      <c r="M42" s="172"/>
      <c r="N42" s="172"/>
      <c r="O42" s="172"/>
      <c r="P42" s="172"/>
      <c r="Q42" s="172"/>
      <c r="R42" s="172"/>
      <c r="S42" s="172"/>
      <c r="T42" s="172"/>
      <c r="U42" s="172"/>
    </row>
    <row r="43" spans="2:21" ht="40.5" customHeight="1">
      <c r="B43" s="195"/>
      <c r="C43" s="122" t="s">
        <v>22</v>
      </c>
      <c r="D43" s="122" t="str">
        <f>+CONCATENATE("MINISTRADO ",M4)</f>
        <v>MINISTRADO ENERO-DICIEMBRE</v>
      </c>
      <c r="E43" s="122" t="str">
        <f>+CONCATENATE("EJERCIDO ",M4)</f>
        <v>EJERCIDO ENERO-DICIEMBRE</v>
      </c>
      <c r="F43" s="122" t="str">
        <f>+CONCATENATE("COMPROMETIDO ",M4)</f>
        <v>COMPROMETIDO ENERO-DICIEMBRE</v>
      </c>
      <c r="G43" s="128" t="s">
        <v>23</v>
      </c>
      <c r="H43" s="129" t="str">
        <f>+CONCATENATE("DISPONIBLE ",M4)</f>
        <v>DISPONIBLE ENERO-DICIEMBRE</v>
      </c>
      <c r="I43" s="15" t="s">
        <v>24</v>
      </c>
      <c r="J43" s="172"/>
      <c r="K43" s="172"/>
      <c r="L43" s="172"/>
      <c r="M43" s="172"/>
      <c r="N43" s="172"/>
      <c r="O43" s="172"/>
      <c r="P43" s="172"/>
      <c r="Q43" s="172"/>
      <c r="R43" s="172"/>
      <c r="S43" s="172"/>
      <c r="T43" s="172"/>
      <c r="U43" s="172"/>
    </row>
    <row r="44" spans="2:21" ht="24.95" hidden="1" customHeight="1">
      <c r="B44" s="123">
        <v>1000</v>
      </c>
      <c r="C44" s="17">
        <v>0</v>
      </c>
      <c r="D44" s="17">
        <v>0</v>
      </c>
      <c r="E44" s="17">
        <v>0</v>
      </c>
      <c r="F44" s="17">
        <v>0</v>
      </c>
      <c r="G44" s="18" t="e">
        <f>SUM((I44)/C44)</f>
        <v>#DIV/0!</v>
      </c>
      <c r="H44" s="124">
        <f>+D44-E44-F44</f>
        <v>0</v>
      </c>
      <c r="I44" s="19">
        <f>+E44+F44</f>
        <v>0</v>
      </c>
      <c r="J44" s="200">
        <v>2000</v>
      </c>
      <c r="K44" s="171" t="s">
        <v>607</v>
      </c>
      <c r="L44" s="171"/>
      <c r="M44" s="171"/>
      <c r="N44" s="171"/>
      <c r="O44" s="171"/>
      <c r="P44" s="171"/>
      <c r="Q44" s="171"/>
      <c r="R44" s="171"/>
      <c r="S44" s="171"/>
      <c r="T44" s="171"/>
      <c r="U44" s="171"/>
    </row>
    <row r="45" spans="2:21" ht="24.95" customHeight="1">
      <c r="B45" s="123">
        <v>2000</v>
      </c>
      <c r="C45" s="17">
        <v>0</v>
      </c>
      <c r="D45" s="17">
        <v>10000</v>
      </c>
      <c r="E45" s="17">
        <v>10000</v>
      </c>
      <c r="F45" s="17">
        <v>0</v>
      </c>
      <c r="G45" s="130" t="e">
        <f>SUM((I45)/C45)</f>
        <v>#DIV/0!</v>
      </c>
      <c r="H45" s="131">
        <f>+D45-E45-F45</f>
        <v>0</v>
      </c>
      <c r="I45" s="19">
        <f>+E45+F45</f>
        <v>10000</v>
      </c>
      <c r="J45" s="200"/>
      <c r="K45" s="171"/>
      <c r="L45" s="171"/>
      <c r="M45" s="171"/>
      <c r="N45" s="171"/>
      <c r="O45" s="171"/>
      <c r="P45" s="171"/>
      <c r="Q45" s="171"/>
      <c r="R45" s="171"/>
      <c r="S45" s="171"/>
      <c r="T45" s="171"/>
      <c r="U45" s="171"/>
    </row>
    <row r="46" spans="2:21" ht="24.95" customHeight="1">
      <c r="B46" s="123">
        <v>3000</v>
      </c>
      <c r="C46" s="17">
        <v>0</v>
      </c>
      <c r="D46" s="17">
        <v>0</v>
      </c>
      <c r="E46" s="17">
        <v>0</v>
      </c>
      <c r="F46" s="17">
        <v>0</v>
      </c>
      <c r="G46" s="130" t="e">
        <f>SUM((I46)/C46)</f>
        <v>#DIV/0!</v>
      </c>
      <c r="H46" s="131">
        <f>+D46-E46-F46</f>
        <v>0</v>
      </c>
      <c r="I46" s="19">
        <f>+E46+F46</f>
        <v>0</v>
      </c>
      <c r="J46" s="201"/>
      <c r="K46" s="171"/>
      <c r="L46" s="171"/>
      <c r="M46" s="171"/>
      <c r="N46" s="171"/>
      <c r="O46" s="171"/>
      <c r="P46" s="171"/>
      <c r="Q46" s="171"/>
      <c r="R46" s="171"/>
      <c r="S46" s="171"/>
      <c r="T46" s="171"/>
      <c r="U46" s="171"/>
    </row>
    <row r="47" spans="2:21" ht="24.95" customHeight="1">
      <c r="B47" s="123">
        <v>4000</v>
      </c>
      <c r="C47" s="17">
        <v>13422634</v>
      </c>
      <c r="D47" s="17">
        <v>12899635</v>
      </c>
      <c r="E47" s="17">
        <v>12899635</v>
      </c>
      <c r="F47" s="16">
        <v>0</v>
      </c>
      <c r="G47" s="137">
        <f>SUM((I47)/C47)</f>
        <v>0.96103603808313631</v>
      </c>
      <c r="H47" s="124">
        <f>+D47-E47-F47</f>
        <v>0</v>
      </c>
      <c r="I47" s="19">
        <f>+E47+F47</f>
        <v>12899635</v>
      </c>
      <c r="J47" s="183">
        <v>4000</v>
      </c>
      <c r="K47" s="174" t="s">
        <v>607</v>
      </c>
      <c r="L47" s="175"/>
      <c r="M47" s="175"/>
      <c r="N47" s="175"/>
      <c r="O47" s="175"/>
      <c r="P47" s="175"/>
      <c r="Q47" s="175"/>
      <c r="R47" s="175"/>
      <c r="S47" s="175"/>
      <c r="T47" s="175"/>
      <c r="U47" s="176"/>
    </row>
    <row r="48" spans="2:21" ht="21.75" customHeight="1">
      <c r="B48" s="123" t="s">
        <v>25</v>
      </c>
      <c r="C48" s="125">
        <f>SUM(C44:C47)</f>
        <v>13422634</v>
      </c>
      <c r="D48" s="125">
        <f t="shared" ref="D48:H48" si="0">SUM(D44:D47)</f>
        <v>12909635</v>
      </c>
      <c r="E48" s="125">
        <f t="shared" si="0"/>
        <v>12909635</v>
      </c>
      <c r="F48" s="125">
        <f t="shared" si="0"/>
        <v>0</v>
      </c>
      <c r="G48" s="132" t="e">
        <f t="shared" si="0"/>
        <v>#DIV/0!</v>
      </c>
      <c r="H48" s="133">
        <f t="shared" si="0"/>
        <v>0</v>
      </c>
      <c r="I48" s="19">
        <f>+E48+F48</f>
        <v>12909635</v>
      </c>
      <c r="J48" s="184"/>
      <c r="K48" s="186"/>
      <c r="L48" s="187"/>
      <c r="M48" s="187"/>
      <c r="N48" s="187"/>
      <c r="O48" s="187"/>
      <c r="P48" s="187"/>
      <c r="Q48" s="187"/>
      <c r="R48" s="187"/>
      <c r="S48" s="187"/>
      <c r="T48" s="187"/>
      <c r="U48" s="188"/>
    </row>
    <row r="49" spans="2:21" ht="15" customHeight="1">
      <c r="J49" s="184"/>
      <c r="K49" s="186"/>
      <c r="L49" s="187"/>
      <c r="M49" s="187"/>
      <c r="N49" s="187"/>
      <c r="O49" s="187"/>
      <c r="P49" s="187"/>
      <c r="Q49" s="187"/>
      <c r="R49" s="187"/>
      <c r="S49" s="187"/>
      <c r="T49" s="187"/>
      <c r="U49" s="188"/>
    </row>
    <row r="50" spans="2:21">
      <c r="J50" s="184"/>
      <c r="K50" s="186"/>
      <c r="L50" s="187"/>
      <c r="M50" s="187"/>
      <c r="N50" s="187"/>
      <c r="O50" s="187"/>
      <c r="P50" s="187"/>
      <c r="Q50" s="187"/>
      <c r="R50" s="187"/>
      <c r="S50" s="187"/>
      <c r="T50" s="187"/>
      <c r="U50" s="188"/>
    </row>
    <row r="51" spans="2:21">
      <c r="J51" s="184"/>
      <c r="K51" s="186"/>
      <c r="L51" s="187"/>
      <c r="M51" s="187"/>
      <c r="N51" s="187"/>
      <c r="O51" s="187"/>
      <c r="P51" s="187"/>
      <c r="Q51" s="187"/>
      <c r="R51" s="187"/>
      <c r="S51" s="187"/>
      <c r="T51" s="187"/>
      <c r="U51" s="188"/>
    </row>
    <row r="52" spans="2:21" ht="15" customHeight="1">
      <c r="I52" s="20"/>
      <c r="J52" s="184"/>
      <c r="K52" s="186"/>
      <c r="L52" s="187"/>
      <c r="M52" s="187"/>
      <c r="N52" s="187"/>
      <c r="O52" s="187"/>
      <c r="P52" s="187"/>
      <c r="Q52" s="187"/>
      <c r="R52" s="187"/>
      <c r="S52" s="187"/>
      <c r="T52" s="187"/>
      <c r="U52" s="188"/>
    </row>
    <row r="53" spans="2:21">
      <c r="I53" s="20"/>
      <c r="J53" s="184"/>
      <c r="K53" s="186"/>
      <c r="L53" s="187"/>
      <c r="M53" s="187"/>
      <c r="N53" s="187"/>
      <c r="O53" s="187"/>
      <c r="P53" s="187"/>
      <c r="Q53" s="187"/>
      <c r="R53" s="187"/>
      <c r="S53" s="187"/>
      <c r="T53" s="187"/>
      <c r="U53" s="188"/>
    </row>
    <row r="54" spans="2:21">
      <c r="I54" s="20"/>
      <c r="J54" s="184"/>
      <c r="K54" s="186"/>
      <c r="L54" s="187"/>
      <c r="M54" s="187"/>
      <c r="N54" s="187"/>
      <c r="O54" s="187"/>
      <c r="P54" s="187"/>
      <c r="Q54" s="187"/>
      <c r="R54" s="187"/>
      <c r="S54" s="187"/>
      <c r="T54" s="187"/>
      <c r="U54" s="188"/>
    </row>
    <row r="55" spans="2:21">
      <c r="I55" s="20"/>
      <c r="J55" s="184"/>
      <c r="K55" s="186"/>
      <c r="L55" s="187"/>
      <c r="M55" s="187"/>
      <c r="N55" s="187"/>
      <c r="O55" s="187"/>
      <c r="P55" s="187"/>
      <c r="Q55" s="187"/>
      <c r="R55" s="187"/>
      <c r="S55" s="187"/>
      <c r="T55" s="187"/>
      <c r="U55" s="188"/>
    </row>
    <row r="56" spans="2:21">
      <c r="I56" s="20"/>
      <c r="J56" s="184"/>
      <c r="K56" s="186"/>
      <c r="L56" s="187"/>
      <c r="M56" s="187"/>
      <c r="N56" s="187"/>
      <c r="O56" s="187"/>
      <c r="P56" s="187"/>
      <c r="Q56" s="187"/>
      <c r="R56" s="187"/>
      <c r="S56" s="187"/>
      <c r="T56" s="187"/>
      <c r="U56" s="188"/>
    </row>
    <row r="57" spans="2:21">
      <c r="I57" s="20"/>
      <c r="J57" s="184"/>
      <c r="K57" s="186"/>
      <c r="L57" s="187"/>
      <c r="M57" s="187"/>
      <c r="N57" s="187"/>
      <c r="O57" s="187"/>
      <c r="P57" s="187"/>
      <c r="Q57" s="187"/>
      <c r="R57" s="187"/>
      <c r="S57" s="187"/>
      <c r="T57" s="187"/>
      <c r="U57" s="188"/>
    </row>
    <row r="58" spans="2:21">
      <c r="J58" s="184"/>
      <c r="K58" s="186"/>
      <c r="L58" s="187"/>
      <c r="M58" s="187"/>
      <c r="N58" s="187"/>
      <c r="O58" s="187"/>
      <c r="P58" s="187"/>
      <c r="Q58" s="187"/>
      <c r="R58" s="187"/>
      <c r="S58" s="187"/>
      <c r="T58" s="187"/>
      <c r="U58" s="188"/>
    </row>
    <row r="59" spans="2:21">
      <c r="J59" s="184"/>
      <c r="K59" s="186"/>
      <c r="L59" s="187"/>
      <c r="M59" s="187"/>
      <c r="N59" s="187"/>
      <c r="O59" s="187"/>
      <c r="P59" s="187"/>
      <c r="Q59" s="187"/>
      <c r="R59" s="187"/>
      <c r="S59" s="187"/>
      <c r="T59" s="187"/>
      <c r="U59" s="188"/>
    </row>
    <row r="60" spans="2:21">
      <c r="J60" s="184"/>
      <c r="K60" s="186"/>
      <c r="L60" s="187"/>
      <c r="M60" s="187"/>
      <c r="N60" s="187"/>
      <c r="O60" s="187"/>
      <c r="P60" s="187"/>
      <c r="Q60" s="187"/>
      <c r="R60" s="187"/>
      <c r="S60" s="187"/>
      <c r="T60" s="187"/>
      <c r="U60" s="188"/>
    </row>
    <row r="61" spans="2:21">
      <c r="J61" s="185"/>
      <c r="K61" s="177"/>
      <c r="L61" s="178"/>
      <c r="M61" s="178"/>
      <c r="N61" s="178"/>
      <c r="O61" s="178"/>
      <c r="P61" s="178"/>
      <c r="Q61" s="178"/>
      <c r="R61" s="178"/>
      <c r="S61" s="178"/>
      <c r="T61" s="178"/>
      <c r="U61" s="179"/>
    </row>
    <row r="62" spans="2:21"/>
    <row r="63" spans="2:21" ht="21" customHeight="1"/>
    <row r="64" spans="2:21">
      <c r="B64" s="182" t="s">
        <v>26</v>
      </c>
      <c r="C64" s="182"/>
      <c r="D64" s="182"/>
      <c r="E64" s="182"/>
      <c r="F64" s="182"/>
      <c r="G64" s="182"/>
      <c r="H64" s="182"/>
    </row>
    <row r="65" spans="2:21">
      <c r="B65" s="182"/>
      <c r="C65" s="182"/>
      <c r="D65" s="182"/>
      <c r="E65" s="182"/>
      <c r="F65" s="182"/>
      <c r="G65" s="182"/>
      <c r="H65" s="182"/>
    </row>
    <row r="66" spans="2:21" ht="15.75" thickBot="1"/>
    <row r="67" spans="2:21" ht="15" customHeight="1">
      <c r="B67" s="189" t="s">
        <v>27</v>
      </c>
      <c r="C67" s="190"/>
      <c r="D67" s="190"/>
      <c r="E67" s="190"/>
      <c r="F67" s="190"/>
      <c r="G67" s="190"/>
      <c r="H67" s="190"/>
      <c r="I67" s="190"/>
      <c r="J67" s="190"/>
      <c r="K67" s="190"/>
      <c r="L67" s="190"/>
      <c r="M67" s="190"/>
      <c r="N67" s="190"/>
      <c r="O67" s="190"/>
      <c r="P67" s="190"/>
      <c r="Q67" s="190"/>
      <c r="R67" s="190"/>
      <c r="S67" s="190"/>
      <c r="T67" s="190"/>
      <c r="U67" s="191"/>
    </row>
    <row r="68" spans="2:21" ht="15.75" customHeight="1" thickBot="1">
      <c r="B68" s="192"/>
      <c r="C68" s="193"/>
      <c r="D68" s="193"/>
      <c r="E68" s="193"/>
      <c r="F68" s="193"/>
      <c r="G68" s="193"/>
      <c r="H68" s="193"/>
      <c r="I68" s="193"/>
      <c r="J68" s="193"/>
      <c r="K68" s="193"/>
      <c r="L68" s="193"/>
      <c r="M68" s="193"/>
      <c r="N68" s="193"/>
      <c r="O68" s="193"/>
      <c r="P68" s="193"/>
      <c r="Q68" s="193"/>
      <c r="R68" s="193"/>
      <c r="S68" s="193"/>
      <c r="T68" s="193"/>
      <c r="U68" s="194"/>
    </row>
    <row r="69" spans="2:21"/>
    <row r="70" spans="2:21" ht="15" customHeight="1">
      <c r="B70" s="195" t="s">
        <v>18</v>
      </c>
      <c r="C70" s="116" t="s">
        <v>19</v>
      </c>
      <c r="D70" s="196" t="s">
        <v>20</v>
      </c>
      <c r="E70" s="196"/>
      <c r="F70" s="196"/>
      <c r="G70" s="196"/>
      <c r="H70" s="196"/>
      <c r="I70" s="14"/>
      <c r="J70" s="172" t="s">
        <v>28</v>
      </c>
      <c r="K70" s="172"/>
      <c r="L70" s="172"/>
      <c r="M70" s="172"/>
      <c r="N70" s="172"/>
      <c r="O70" s="172"/>
      <c r="P70" s="172"/>
      <c r="Q70" s="172"/>
      <c r="R70" s="172"/>
      <c r="S70" s="172"/>
      <c r="T70" s="172"/>
      <c r="U70" s="172"/>
    </row>
    <row r="71" spans="2:21" ht="46.5" customHeight="1">
      <c r="B71" s="195"/>
      <c r="C71" s="122" t="s">
        <v>22</v>
      </c>
      <c r="D71" s="122" t="str">
        <f>+CONCATENATE("MINISTRADO ",M4)</f>
        <v>MINISTRADO ENERO-DICIEMBRE</v>
      </c>
      <c r="E71" s="122" t="str">
        <f>+CONCATENATE("EJERCIDO ",M4)</f>
        <v>EJERCIDO ENERO-DICIEMBRE</v>
      </c>
      <c r="F71" s="122" t="str">
        <f>+CONCATENATE("COMPROMETIDO ",M4)</f>
        <v>COMPROMETIDO ENERO-DICIEMBRE</v>
      </c>
      <c r="G71" s="128" t="s">
        <v>23</v>
      </c>
      <c r="H71" s="129" t="str">
        <f>+CONCATENATE("DISPONIBLE ",M4)</f>
        <v>DISPONIBLE ENERO-DICIEMBRE</v>
      </c>
      <c r="I71" s="15" t="s">
        <v>24</v>
      </c>
      <c r="J71" s="172"/>
      <c r="K71" s="172"/>
      <c r="L71" s="172"/>
      <c r="M71" s="172"/>
      <c r="N71" s="172"/>
      <c r="O71" s="172"/>
      <c r="P71" s="172"/>
      <c r="Q71" s="172"/>
      <c r="R71" s="172"/>
      <c r="S71" s="172"/>
      <c r="T71" s="172"/>
      <c r="U71" s="172"/>
    </row>
    <row r="72" spans="2:21" ht="24.95" customHeight="1">
      <c r="B72" s="123">
        <v>1000</v>
      </c>
      <c r="C72" s="17">
        <v>24490834</v>
      </c>
      <c r="D72" s="17">
        <v>25272719.34</v>
      </c>
      <c r="E72" s="17">
        <v>23692978.149999999</v>
      </c>
      <c r="F72" s="17">
        <v>0</v>
      </c>
      <c r="G72" s="134">
        <f>SUM((I72)/C72)</f>
        <v>0.96742226704080381</v>
      </c>
      <c r="H72" s="138">
        <f>+D72-E72-F72</f>
        <v>1579741.1900000013</v>
      </c>
      <c r="I72" s="19">
        <f>+E72+F72</f>
        <v>23692978.149999999</v>
      </c>
      <c r="J72" s="173">
        <v>1000</v>
      </c>
      <c r="K72" s="174" t="s">
        <v>608</v>
      </c>
      <c r="L72" s="175"/>
      <c r="M72" s="175"/>
      <c r="N72" s="175"/>
      <c r="O72" s="175"/>
      <c r="P72" s="175"/>
      <c r="Q72" s="175"/>
      <c r="R72" s="175"/>
      <c r="S72" s="175"/>
      <c r="T72" s="175"/>
      <c r="U72" s="176"/>
    </row>
    <row r="73" spans="2:21" ht="24.95" customHeight="1">
      <c r="B73" s="123">
        <v>2000</v>
      </c>
      <c r="C73" s="17">
        <v>2324450</v>
      </c>
      <c r="D73" s="17">
        <v>2292352.3199999998</v>
      </c>
      <c r="E73" s="17">
        <v>2292352.3199999998</v>
      </c>
      <c r="F73" s="17">
        <v>0</v>
      </c>
      <c r="G73" s="134">
        <f>SUM((I73)/C73)</f>
        <v>0.98619127965755338</v>
      </c>
      <c r="H73" s="138">
        <f>+D73-E73-F73</f>
        <v>0</v>
      </c>
      <c r="I73" s="19">
        <f>+E73+F73</f>
        <v>2292352.3199999998</v>
      </c>
      <c r="J73" s="173"/>
      <c r="K73" s="177"/>
      <c r="L73" s="178"/>
      <c r="M73" s="178"/>
      <c r="N73" s="178"/>
      <c r="O73" s="178"/>
      <c r="P73" s="178"/>
      <c r="Q73" s="178"/>
      <c r="R73" s="178"/>
      <c r="S73" s="178"/>
      <c r="T73" s="178"/>
      <c r="U73" s="179"/>
    </row>
    <row r="74" spans="2:21" ht="24.95" customHeight="1">
      <c r="B74" s="123">
        <v>3000</v>
      </c>
      <c r="C74" s="17">
        <v>4939979</v>
      </c>
      <c r="D74" s="17">
        <v>4972076.68</v>
      </c>
      <c r="E74" s="17">
        <v>4972076.68</v>
      </c>
      <c r="F74" s="17">
        <v>0</v>
      </c>
      <c r="G74" s="134">
        <f>SUM((I74)/C74)</f>
        <v>1.006497533693969</v>
      </c>
      <c r="H74" s="138">
        <f>+D74-E74-F74</f>
        <v>0</v>
      </c>
      <c r="I74" s="19">
        <f>+E74+F74</f>
        <v>4972076.68</v>
      </c>
      <c r="J74" s="173">
        <v>2000</v>
      </c>
      <c r="K74" s="174" t="s">
        <v>607</v>
      </c>
      <c r="L74" s="175"/>
      <c r="M74" s="175"/>
      <c r="N74" s="175"/>
      <c r="O74" s="175"/>
      <c r="P74" s="175"/>
      <c r="Q74" s="175"/>
      <c r="R74" s="175"/>
      <c r="S74" s="175"/>
      <c r="T74" s="175"/>
      <c r="U74" s="176"/>
    </row>
    <row r="75" spans="2:21" ht="24.95" customHeight="1">
      <c r="B75" s="123">
        <v>4000</v>
      </c>
      <c r="C75" s="17">
        <v>0</v>
      </c>
      <c r="D75" s="17">
        <v>0</v>
      </c>
      <c r="E75" s="17">
        <v>0</v>
      </c>
      <c r="F75" s="17">
        <v>0</v>
      </c>
      <c r="G75" s="134" t="e">
        <f>SUM((I75)/C75)</f>
        <v>#DIV/0!</v>
      </c>
      <c r="H75" s="138">
        <f>+D75-E75-F75</f>
        <v>0</v>
      </c>
      <c r="I75" s="19">
        <f>+E75+F75</f>
        <v>0</v>
      </c>
      <c r="J75" s="173"/>
      <c r="K75" s="177"/>
      <c r="L75" s="178"/>
      <c r="M75" s="178"/>
      <c r="N75" s="178"/>
      <c r="O75" s="178"/>
      <c r="P75" s="178"/>
      <c r="Q75" s="178"/>
      <c r="R75" s="178"/>
      <c r="S75" s="178"/>
      <c r="T75" s="178"/>
      <c r="U75" s="179"/>
    </row>
    <row r="76" spans="2:21" ht="24.95" hidden="1" customHeight="1">
      <c r="B76" s="123">
        <v>5000</v>
      </c>
      <c r="C76" s="17">
        <v>0</v>
      </c>
      <c r="D76" s="17">
        <v>0</v>
      </c>
      <c r="E76" s="17">
        <v>0</v>
      </c>
      <c r="F76" s="17">
        <v>0</v>
      </c>
      <c r="G76" s="136" t="e">
        <f>SUM((I76)/C76)</f>
        <v>#DIV/0!</v>
      </c>
      <c r="H76" s="135">
        <f>+D76-E76-F76</f>
        <v>0</v>
      </c>
      <c r="I76" s="19">
        <f>+E76+F76</f>
        <v>0</v>
      </c>
      <c r="J76" s="173">
        <v>3000</v>
      </c>
      <c r="K76" s="174" t="s">
        <v>607</v>
      </c>
      <c r="L76" s="175"/>
      <c r="M76" s="175"/>
      <c r="N76" s="175"/>
      <c r="O76" s="175"/>
      <c r="P76" s="175"/>
      <c r="Q76" s="175"/>
      <c r="R76" s="175"/>
      <c r="S76" s="175"/>
      <c r="T76" s="175"/>
      <c r="U76" s="176"/>
    </row>
    <row r="77" spans="2:21" ht="42" customHeight="1">
      <c r="B77" s="123" t="s">
        <v>25</v>
      </c>
      <c r="C77" s="125">
        <f>+C72+C73+C74+C75</f>
        <v>31755263</v>
      </c>
      <c r="D77" s="125">
        <f>+D72+D73+D74+D75</f>
        <v>32537148.34</v>
      </c>
      <c r="E77" s="125">
        <f>+E72+E73+E74+E75</f>
        <v>30957407.149999999</v>
      </c>
      <c r="F77" s="125">
        <f>+F72+F73+F74+F75</f>
        <v>0</v>
      </c>
      <c r="G77" s="130"/>
      <c r="H77" s="133">
        <f>+H72+H73+H74+H75</f>
        <v>1579741.1900000013</v>
      </c>
      <c r="I77" s="19"/>
      <c r="J77" s="173"/>
      <c r="K77" s="177"/>
      <c r="L77" s="178"/>
      <c r="M77" s="178"/>
      <c r="N77" s="178"/>
      <c r="O77" s="178"/>
      <c r="P77" s="178"/>
      <c r="Q77" s="178"/>
      <c r="R77" s="178"/>
      <c r="S77" s="178"/>
      <c r="T77" s="178"/>
      <c r="U77" s="179"/>
    </row>
    <row r="78" spans="2:21">
      <c r="J78" s="173">
        <v>4000</v>
      </c>
      <c r="K78" s="171" t="s">
        <v>609</v>
      </c>
      <c r="L78" s="171"/>
      <c r="M78" s="171"/>
      <c r="N78" s="171"/>
      <c r="O78" s="171"/>
      <c r="P78" s="171"/>
      <c r="Q78" s="171"/>
      <c r="R78" s="171"/>
      <c r="S78" s="171"/>
      <c r="T78" s="171"/>
      <c r="U78" s="171"/>
    </row>
    <row r="79" spans="2:21">
      <c r="J79" s="173"/>
      <c r="K79" s="171"/>
      <c r="L79" s="171"/>
      <c r="M79" s="171"/>
      <c r="N79" s="171"/>
      <c r="O79" s="171"/>
      <c r="P79" s="171"/>
      <c r="Q79" s="171"/>
      <c r="R79" s="171"/>
      <c r="S79" s="171"/>
      <c r="T79" s="171"/>
      <c r="U79" s="171"/>
    </row>
    <row r="80" spans="2:21">
      <c r="J80" s="173"/>
      <c r="K80" s="171"/>
      <c r="L80" s="171"/>
      <c r="M80" s="171"/>
      <c r="N80" s="171"/>
      <c r="O80" s="171"/>
      <c r="P80" s="171"/>
      <c r="Q80" s="171"/>
      <c r="R80" s="171"/>
      <c r="S80" s="171"/>
      <c r="T80" s="171"/>
      <c r="U80" s="171"/>
    </row>
    <row r="81" spans="2:21" ht="24.95" customHeight="1">
      <c r="J81" s="173"/>
      <c r="K81" s="171"/>
      <c r="L81" s="171"/>
      <c r="M81" s="171"/>
      <c r="N81" s="171"/>
      <c r="O81" s="171"/>
      <c r="P81" s="171"/>
      <c r="Q81" s="171"/>
      <c r="R81" s="171"/>
      <c r="S81" s="171"/>
      <c r="T81" s="171"/>
      <c r="U81" s="171"/>
    </row>
    <row r="82" spans="2:21" ht="24.95" customHeight="1">
      <c r="J82" s="180"/>
      <c r="K82" s="181"/>
      <c r="L82" s="181"/>
      <c r="M82" s="181"/>
      <c r="N82" s="181"/>
      <c r="O82" s="181"/>
      <c r="P82" s="181"/>
      <c r="Q82" s="181"/>
      <c r="R82" s="181"/>
      <c r="S82" s="181"/>
      <c r="T82" s="181"/>
      <c r="U82" s="181"/>
    </row>
    <row r="83" spans="2:21" ht="24.95" customHeight="1">
      <c r="J83" s="180"/>
      <c r="K83" s="181"/>
      <c r="L83" s="181"/>
      <c r="M83" s="181"/>
      <c r="N83" s="181"/>
      <c r="O83" s="181"/>
      <c r="P83" s="181"/>
      <c r="Q83" s="181"/>
      <c r="R83" s="181"/>
      <c r="S83" s="181"/>
      <c r="T83" s="181"/>
      <c r="U83" s="181"/>
    </row>
    <row r="84" spans="2:21" ht="24.95" customHeight="1"/>
    <row r="85" spans="2:21" ht="24.95" customHeight="1"/>
    <row r="86" spans="2:21" ht="24.95" customHeight="1"/>
    <row r="87" spans="2:21" ht="24.95" customHeight="1">
      <c r="I87" s="20"/>
    </row>
    <row r="88" spans="2:21" ht="24.95" customHeight="1"/>
    <row r="89" spans="2:21" ht="24.95" customHeight="1"/>
    <row r="90" spans="2:21" ht="24.95" customHeight="1"/>
    <row r="91" spans="2:21"/>
    <row r="92" spans="2:21"/>
    <row r="93" spans="2:21"/>
    <row r="94" spans="2:21" ht="15" customHeight="1">
      <c r="B94" s="182" t="s">
        <v>26</v>
      </c>
      <c r="C94" s="182"/>
      <c r="D94" s="182"/>
      <c r="E94" s="182"/>
      <c r="F94" s="182"/>
      <c r="G94" s="182"/>
      <c r="H94" s="182"/>
    </row>
    <row r="95" spans="2:21">
      <c r="B95" s="182"/>
      <c r="C95" s="182"/>
      <c r="D95" s="182"/>
      <c r="E95" s="182"/>
      <c r="F95" s="182"/>
      <c r="G95" s="182"/>
      <c r="H95" s="182"/>
    </row>
    <row r="96" spans="2:21">
      <c r="B96" s="20"/>
      <c r="C96" s="20"/>
    </row>
    <row r="97" spans="2:21"/>
    <row r="98" spans="2:21" ht="15" customHeight="1">
      <c r="B98" s="172" t="s">
        <v>29</v>
      </c>
      <c r="C98" s="172"/>
      <c r="D98" s="172"/>
      <c r="E98" s="172"/>
      <c r="F98" s="172"/>
      <c r="G98" s="172"/>
      <c r="H98" s="172"/>
      <c r="I98" s="172"/>
      <c r="J98" s="172"/>
      <c r="K98" s="172"/>
      <c r="L98" s="172"/>
      <c r="M98" s="172"/>
      <c r="N98" s="172"/>
      <c r="O98" s="172"/>
      <c r="P98" s="172"/>
      <c r="Q98" s="172"/>
      <c r="R98" s="172"/>
      <c r="S98" s="172"/>
      <c r="T98" s="172"/>
      <c r="U98" s="172"/>
    </row>
    <row r="99" spans="2:21" ht="15" customHeight="1">
      <c r="B99" s="172"/>
      <c r="C99" s="172"/>
      <c r="D99" s="172"/>
      <c r="E99" s="172"/>
      <c r="F99" s="172"/>
      <c r="G99" s="172"/>
      <c r="H99" s="172"/>
      <c r="I99" s="172"/>
      <c r="J99" s="172"/>
      <c r="K99" s="172"/>
      <c r="L99" s="172"/>
      <c r="M99" s="172"/>
      <c r="N99" s="172"/>
      <c r="O99" s="172"/>
      <c r="P99" s="172"/>
      <c r="Q99" s="172"/>
      <c r="R99" s="172"/>
      <c r="S99" s="172"/>
      <c r="T99" s="172"/>
      <c r="U99" s="172"/>
    </row>
    <row r="100" spans="2:21">
      <c r="B100" s="21">
        <v>1</v>
      </c>
      <c r="C100" s="171" t="s">
        <v>610</v>
      </c>
      <c r="D100" s="171"/>
      <c r="E100" s="171"/>
      <c r="F100" s="171"/>
      <c r="G100" s="171"/>
      <c r="H100" s="171"/>
      <c r="I100" s="171"/>
      <c r="J100" s="171"/>
      <c r="K100" s="171"/>
      <c r="L100" s="171"/>
      <c r="M100" s="171"/>
      <c r="N100" s="171"/>
      <c r="O100" s="171"/>
      <c r="P100" s="171"/>
      <c r="Q100" s="171"/>
      <c r="R100" s="171"/>
      <c r="S100" s="171"/>
      <c r="T100" s="171"/>
      <c r="U100" s="171"/>
    </row>
    <row r="101" spans="2:21">
      <c r="B101" s="22">
        <v>2</v>
      </c>
      <c r="C101" s="171"/>
      <c r="D101" s="171"/>
      <c r="E101" s="171"/>
      <c r="F101" s="171"/>
      <c r="G101" s="171"/>
      <c r="H101" s="171"/>
      <c r="I101" s="171"/>
      <c r="J101" s="171"/>
      <c r="K101" s="171"/>
      <c r="L101" s="171"/>
      <c r="M101" s="171"/>
      <c r="N101" s="171"/>
      <c r="O101" s="171"/>
      <c r="P101" s="171"/>
      <c r="Q101" s="171"/>
      <c r="R101" s="171"/>
      <c r="S101" s="171"/>
      <c r="T101" s="171"/>
      <c r="U101" s="171"/>
    </row>
    <row r="102" spans="2:21">
      <c r="B102" s="22">
        <v>3</v>
      </c>
      <c r="C102" s="171"/>
      <c r="D102" s="171"/>
      <c r="E102" s="171"/>
      <c r="F102" s="171"/>
      <c r="G102" s="171"/>
      <c r="H102" s="171"/>
      <c r="I102" s="171"/>
      <c r="J102" s="171"/>
      <c r="K102" s="171"/>
      <c r="L102" s="171"/>
      <c r="M102" s="171"/>
      <c r="N102" s="171"/>
      <c r="O102" s="171"/>
      <c r="P102" s="171"/>
      <c r="Q102" s="171"/>
      <c r="R102" s="171"/>
      <c r="S102" s="171"/>
      <c r="T102" s="171"/>
      <c r="U102" s="171"/>
    </row>
    <row r="103" spans="2:21">
      <c r="B103" s="22">
        <v>4</v>
      </c>
      <c r="C103" s="171"/>
      <c r="D103" s="171"/>
      <c r="E103" s="171"/>
      <c r="F103" s="171"/>
      <c r="G103" s="171"/>
      <c r="H103" s="171"/>
      <c r="I103" s="171"/>
      <c r="J103" s="171"/>
      <c r="K103" s="171"/>
      <c r="L103" s="171"/>
      <c r="M103" s="171"/>
      <c r="N103" s="171"/>
      <c r="O103" s="171"/>
      <c r="P103" s="171"/>
      <c r="Q103" s="171"/>
      <c r="R103" s="171"/>
      <c r="S103" s="171"/>
      <c r="T103" s="171"/>
      <c r="U103" s="171"/>
    </row>
    <row r="104" spans="2:21">
      <c r="B104" s="22">
        <v>5</v>
      </c>
      <c r="C104" s="171"/>
      <c r="D104" s="171"/>
      <c r="E104" s="171"/>
      <c r="F104" s="171"/>
      <c r="G104" s="171"/>
      <c r="H104" s="171"/>
      <c r="I104" s="171"/>
      <c r="J104" s="171"/>
      <c r="K104" s="171"/>
      <c r="L104" s="171"/>
      <c r="M104" s="171"/>
      <c r="N104" s="171"/>
      <c r="O104" s="171"/>
      <c r="P104" s="171"/>
      <c r="Q104" s="171"/>
      <c r="R104" s="171"/>
      <c r="S104" s="171"/>
      <c r="T104" s="171"/>
      <c r="U104" s="171"/>
    </row>
    <row r="105" spans="2:21">
      <c r="B105" s="22">
        <v>6</v>
      </c>
      <c r="C105" s="171"/>
      <c r="D105" s="171"/>
      <c r="E105" s="171"/>
      <c r="F105" s="171"/>
      <c r="G105" s="171"/>
      <c r="H105" s="171"/>
      <c r="I105" s="171"/>
      <c r="J105" s="171"/>
      <c r="K105" s="171"/>
      <c r="L105" s="171"/>
      <c r="M105" s="171"/>
      <c r="N105" s="171"/>
      <c r="O105" s="171"/>
      <c r="P105" s="171"/>
      <c r="Q105" s="171"/>
      <c r="R105" s="171"/>
      <c r="S105" s="171"/>
      <c r="T105" s="171"/>
      <c r="U105" s="171"/>
    </row>
    <row r="106" spans="2:21">
      <c r="B106" s="22">
        <v>7</v>
      </c>
      <c r="C106" s="171"/>
      <c r="D106" s="171"/>
      <c r="E106" s="171"/>
      <c r="F106" s="171"/>
      <c r="G106" s="171"/>
      <c r="H106" s="171"/>
      <c r="I106" s="171"/>
      <c r="J106" s="171"/>
      <c r="K106" s="171"/>
      <c r="L106" s="171"/>
      <c r="M106" s="171"/>
      <c r="N106" s="171"/>
      <c r="O106" s="171"/>
      <c r="P106" s="171"/>
      <c r="Q106" s="171"/>
      <c r="R106" s="171"/>
      <c r="S106" s="171"/>
      <c r="T106" s="171"/>
      <c r="U106" s="171"/>
    </row>
    <row r="107" spans="2:21">
      <c r="B107" s="22">
        <v>8</v>
      </c>
      <c r="C107" s="171"/>
      <c r="D107" s="171"/>
      <c r="E107" s="171"/>
      <c r="F107" s="171"/>
      <c r="G107" s="171"/>
      <c r="H107" s="171"/>
      <c r="I107" s="171"/>
      <c r="J107" s="171"/>
      <c r="K107" s="171"/>
      <c r="L107" s="171"/>
      <c r="M107" s="171"/>
      <c r="N107" s="171"/>
      <c r="O107" s="171"/>
      <c r="P107" s="171"/>
      <c r="Q107" s="171"/>
      <c r="R107" s="171"/>
      <c r="S107" s="171"/>
      <c r="T107" s="171"/>
      <c r="U107" s="171"/>
    </row>
    <row r="108" spans="2:21">
      <c r="B108" s="22">
        <v>9</v>
      </c>
      <c r="C108" s="171"/>
      <c r="D108" s="171"/>
      <c r="E108" s="171"/>
      <c r="F108" s="171"/>
      <c r="G108" s="171"/>
      <c r="H108" s="171"/>
      <c r="I108" s="171"/>
      <c r="J108" s="171"/>
      <c r="K108" s="171"/>
      <c r="L108" s="171"/>
      <c r="M108" s="171"/>
      <c r="N108" s="171"/>
      <c r="O108" s="171"/>
      <c r="P108" s="171"/>
      <c r="Q108" s="171"/>
      <c r="R108" s="171"/>
      <c r="S108" s="171"/>
      <c r="T108" s="171"/>
      <c r="U108" s="171"/>
    </row>
    <row r="109" spans="2:21">
      <c r="B109" s="22">
        <v>10</v>
      </c>
      <c r="C109" s="171"/>
      <c r="D109" s="171"/>
      <c r="E109" s="171"/>
      <c r="F109" s="171"/>
      <c r="G109" s="171"/>
      <c r="H109" s="171"/>
      <c r="I109" s="171"/>
      <c r="J109" s="171"/>
      <c r="K109" s="171"/>
      <c r="L109" s="171"/>
      <c r="M109" s="171"/>
      <c r="N109" s="171"/>
      <c r="O109" s="171"/>
      <c r="P109" s="171"/>
      <c r="Q109" s="171"/>
      <c r="R109" s="171"/>
      <c r="S109" s="171"/>
      <c r="T109" s="171"/>
      <c r="U109" s="171"/>
    </row>
    <row r="110" spans="2:21"/>
    <row r="111" spans="2:21"/>
    <row r="112" spans="2:21">
      <c r="B112" s="23" t="s">
        <v>30</v>
      </c>
      <c r="C112" s="23"/>
      <c r="D112" s="23"/>
      <c r="E112" s="23"/>
      <c r="F112" s="23"/>
      <c r="G112" s="23"/>
      <c r="H112" s="23"/>
      <c r="I112" s="23"/>
      <c r="J112" s="23"/>
      <c r="K112" s="23"/>
      <c r="L112" s="23"/>
      <c r="M112" s="23"/>
      <c r="N112" s="23"/>
      <c r="O112" s="23"/>
      <c r="P112" s="23"/>
      <c r="Q112" s="23"/>
      <c r="R112" s="23"/>
      <c r="S112" s="23"/>
      <c r="T112" s="23"/>
      <c r="U112" s="23"/>
    </row>
    <row r="113" spans="2:21">
      <c r="B113" s="51"/>
      <c r="C113" s="51"/>
      <c r="D113" s="51"/>
      <c r="E113" s="51"/>
    </row>
    <row r="114" spans="2:21">
      <c r="B114" s="51"/>
      <c r="C114" s="51"/>
      <c r="D114" s="51"/>
      <c r="E114" s="51"/>
    </row>
    <row r="115" spans="2:21">
      <c r="B115" s="51"/>
      <c r="C115" s="51"/>
      <c r="D115" s="51"/>
      <c r="E115" s="51"/>
    </row>
    <row r="116" spans="2:21">
      <c r="B116" s="51"/>
      <c r="C116" s="51"/>
      <c r="D116" s="51"/>
      <c r="E116" s="51"/>
    </row>
    <row r="117" spans="2:21" ht="21">
      <c r="B117" s="24" t="s">
        <v>611</v>
      </c>
      <c r="C117" s="25"/>
      <c r="D117" s="25"/>
      <c r="E117" s="25"/>
      <c r="F117" s="26"/>
      <c r="G117" s="26"/>
      <c r="H117" s="26"/>
      <c r="I117" s="26"/>
      <c r="J117" s="26"/>
      <c r="K117" s="26"/>
      <c r="L117" s="26"/>
      <c r="M117" s="26"/>
      <c r="N117" s="26"/>
      <c r="O117" s="26"/>
      <c r="P117" s="26"/>
      <c r="Q117" s="26"/>
      <c r="R117" s="26"/>
      <c r="S117" s="26"/>
      <c r="T117" s="26"/>
      <c r="U117" s="26"/>
    </row>
    <row r="118" spans="2:21">
      <c r="B118" s="26" t="s">
        <v>31</v>
      </c>
      <c r="C118" s="26"/>
      <c r="D118" s="26"/>
      <c r="E118" s="26"/>
      <c r="F118" s="26"/>
      <c r="G118" s="26"/>
      <c r="H118" s="26"/>
      <c r="I118" s="26"/>
      <c r="J118" s="26"/>
      <c r="K118" s="26"/>
      <c r="L118" s="26"/>
      <c r="M118" s="26"/>
      <c r="N118" s="26"/>
      <c r="O118" s="26"/>
      <c r="P118" s="26"/>
      <c r="Q118" s="26"/>
      <c r="R118" s="26"/>
      <c r="S118" s="26"/>
      <c r="T118" s="26"/>
      <c r="U118" s="26"/>
    </row>
    <row r="119" spans="2:21"/>
    <row r="120" spans="2:21"/>
    <row r="121" spans="2:21"/>
    <row r="122" spans="2:21"/>
    <row r="123" spans="2:21"/>
    <row r="124" spans="2:21"/>
    <row r="125" spans="2:21"/>
    <row r="126" spans="2:21"/>
    <row r="127" spans="2:21"/>
    <row r="128" spans="2:21"/>
    <row r="129"/>
    <row r="130"/>
    <row r="131"/>
    <row r="132"/>
  </sheetData>
  <sheetProtection password="E727" sheet="1" objects="1" scenarios="1"/>
  <dataConsolidate/>
  <customSheetViews>
    <customSheetView guid="{1C6F7EB1-966B-4B9A-8DC7-91574CBFD378}" scale="90" fitToPage="1" hiddenRows="1" hiddenColumns="1">
      <pageMargins left="0.7" right="0.7" top="0.75" bottom="0.75" header="0.3" footer="0.3"/>
      <pageSetup scale="30" orientation="portrait" r:id="rId1"/>
      <headerFooter>
        <oddHeader>&amp;C&amp;G</oddHeader>
        <oddFooter>&amp;CFECHA DE ELABORACIÓN: &amp;D</oddFooter>
      </headerFooter>
    </customSheetView>
    <customSheetView guid="{D74BCB23-1516-412E-B6F3-088F98D88FC8}" scale="80" fitToPage="1" hiddenRows="1" hiddenColumns="1" topLeftCell="A31">
      <selection activeCell="C44" sqref="C44"/>
      <pageMargins left="0.7" right="0.7" top="0.75" bottom="0.75" header="0.3" footer="0.3"/>
      <pageSetup scale="30" orientation="portrait" r:id="rId2"/>
      <headerFooter>
        <oddHeader>&amp;C&amp;G</oddHeader>
        <oddFooter>&amp;CFECHA DE ELABORACIÓN: &amp;D</oddFooter>
      </headerFooter>
    </customSheetView>
    <customSheetView guid="{80E7DA02-1B60-4892-8DF8-F1D90CFB8D6E}" scale="80" fitToPage="1" hiddenRows="1" hiddenColumns="1" topLeftCell="A10">
      <selection activeCell="D14" sqref="D14:D16"/>
      <pageMargins left="0.7" right="0.7" top="0.75" bottom="0.75" header="0.3" footer="0.3"/>
      <pageSetup scale="30" orientation="portrait" r:id="rId3"/>
      <headerFooter>
        <oddHeader>&amp;C&amp;G</oddHeader>
        <oddFooter>&amp;CFECHA DE ELABORACIÓN: &amp;D</oddFooter>
      </headerFooter>
    </customSheetView>
    <customSheetView guid="{E42DFDCF-263A-44ED-973B-7D34AF1F44E1}" scale="90" fitToPage="1" hiddenRows="1" hiddenColumns="1">
      <selection activeCell="B117" sqref="B117"/>
      <pageMargins left="0.7" right="0.7" top="0.75" bottom="0.75" header="0.3" footer="0.3"/>
      <pageSetup scale="30" orientation="portrait" r:id="rId4"/>
      <headerFooter>
        <oddHeader>&amp;C&amp;G</oddHeader>
        <oddFooter>&amp;CFECHA DE ELABORACIÓN: &amp;D</oddFooter>
      </headerFooter>
    </customSheetView>
    <customSheetView guid="{ED49C49A-6049-47A5-8E7A-75CF87152D2E}" scale="90" fitToPage="1" hiddenRows="1" hiddenColumns="1" topLeftCell="B68">
      <selection activeCell="D75" sqref="D75"/>
      <pageMargins left="0.7" right="0.7" top="0.75" bottom="0.75" header="0.3" footer="0.3"/>
      <pageSetup scale="30" orientation="portrait" r:id="rId5"/>
      <headerFooter>
        <oddHeader>&amp;C&amp;G</oddHeader>
        <oddFooter>&amp;CFECHA DE ELABORACIÓN: &amp;D</oddFooter>
      </headerFooter>
    </customSheetView>
  </customSheetViews>
  <mergeCells count="49">
    <mergeCell ref="L13:U13"/>
    <mergeCell ref="L14:U14"/>
    <mergeCell ref="L15:U15"/>
    <mergeCell ref="B11:B12"/>
    <mergeCell ref="C11:D11"/>
    <mergeCell ref="E11:F11"/>
    <mergeCell ref="H11:H12"/>
    <mergeCell ref="L11:U12"/>
    <mergeCell ref="C4:J4"/>
    <mergeCell ref="M4:O4"/>
    <mergeCell ref="B6:U7"/>
    <mergeCell ref="B9:I9"/>
    <mergeCell ref="B2:U2"/>
    <mergeCell ref="L16:U16"/>
    <mergeCell ref="B39:U40"/>
    <mergeCell ref="J44:J46"/>
    <mergeCell ref="K44:U46"/>
    <mergeCell ref="B42:B43"/>
    <mergeCell ref="D42:H42"/>
    <mergeCell ref="J42:U43"/>
    <mergeCell ref="J47:J61"/>
    <mergeCell ref="K47:U61"/>
    <mergeCell ref="B64:H65"/>
    <mergeCell ref="B67:U68"/>
    <mergeCell ref="B70:B71"/>
    <mergeCell ref="D70:H70"/>
    <mergeCell ref="J70:U71"/>
    <mergeCell ref="B98:U99"/>
    <mergeCell ref="J72:J73"/>
    <mergeCell ref="K72:U73"/>
    <mergeCell ref="J74:J75"/>
    <mergeCell ref="K74:U75"/>
    <mergeCell ref="J76:J77"/>
    <mergeCell ref="K76:U77"/>
    <mergeCell ref="J78:J81"/>
    <mergeCell ref="K78:U81"/>
    <mergeCell ref="J82:J83"/>
    <mergeCell ref="K82:U83"/>
    <mergeCell ref="B94:H95"/>
    <mergeCell ref="C106:U106"/>
    <mergeCell ref="C107:U107"/>
    <mergeCell ref="C108:U108"/>
    <mergeCell ref="C109:U109"/>
    <mergeCell ref="C100:U100"/>
    <mergeCell ref="C101:U101"/>
    <mergeCell ref="C102:U102"/>
    <mergeCell ref="C103:U103"/>
    <mergeCell ref="C104:U104"/>
    <mergeCell ref="C105:U105"/>
  </mergeCells>
  <pageMargins left="0.7" right="0.7" top="0.75" bottom="0.75" header="0.3" footer="0.3"/>
  <pageSetup scale="30" orientation="portrait" r:id="rId6"/>
  <headerFooter>
    <oddHeader>&amp;C&amp;G</oddHeader>
    <oddFooter>&amp;CFECHA DE ELABORACIÓN: &amp;D</oddFooter>
  </headerFooter>
  <drawing r:id="rId7"/>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113"/>
  <sheetViews>
    <sheetView topLeftCell="D10" zoomScaleNormal="100" workbookViewId="0">
      <selection activeCell="H12" sqref="H12"/>
    </sheetView>
  </sheetViews>
  <sheetFormatPr baseColWidth="10" defaultColWidth="0" defaultRowHeight="15" zeroHeight="1"/>
  <cols>
    <col min="1" max="1" width="4.5703125" customWidth="1"/>
    <col min="2" max="2" width="3" bestFit="1" customWidth="1"/>
    <col min="3" max="3" width="54" customWidth="1"/>
    <col min="4" max="7" width="20.7109375" customWidth="1"/>
    <col min="8" max="8" width="27.28515625" customWidth="1"/>
    <col min="9" max="9" width="24.5703125" customWidth="1"/>
    <col min="10" max="11" width="11.42578125" customWidth="1"/>
    <col min="12" max="16384" width="11.42578125" hidden="1"/>
  </cols>
  <sheetData>
    <row r="1" spans="2:10"/>
    <row r="2" spans="2:10"/>
    <row r="3" spans="2:10" ht="18.75">
      <c r="B3" s="63"/>
      <c r="C3" s="222" t="s">
        <v>591</v>
      </c>
      <c r="D3" s="222"/>
      <c r="E3" s="222"/>
      <c r="F3" s="222"/>
      <c r="G3" s="222"/>
      <c r="H3" s="222"/>
    </row>
    <row r="4" spans="2:10"/>
    <row r="5" spans="2:10" ht="19.5">
      <c r="C5" s="64" t="str">
        <f>+[3]RPP_2015!B4</f>
        <v>ESTADO:</v>
      </c>
      <c r="D5" s="65" t="str">
        <f>+RPP_2016!C4</f>
        <v>COLIMA</v>
      </c>
      <c r="E5" s="66"/>
      <c r="F5" s="67"/>
      <c r="G5" s="67"/>
    </row>
    <row r="6" spans="2:10" ht="19.5">
      <c r="C6" s="64" t="s">
        <v>32</v>
      </c>
      <c r="D6" s="68" t="s">
        <v>583</v>
      </c>
      <c r="E6" s="69"/>
      <c r="F6" s="67"/>
      <c r="G6" s="67"/>
    </row>
    <row r="7" spans="2:10" ht="20.25" thickBot="1">
      <c r="C7" s="64"/>
      <c r="D7" s="70"/>
      <c r="E7" s="67"/>
      <c r="F7" s="67"/>
      <c r="G7" s="67"/>
    </row>
    <row r="8" spans="2:10" ht="19.5" customHeight="1" thickBot="1">
      <c r="C8" s="223" t="s">
        <v>589</v>
      </c>
      <c r="D8" s="224"/>
      <c r="E8" s="224"/>
      <c r="F8" s="224"/>
      <c r="G8" s="224"/>
      <c r="H8" s="225"/>
    </row>
    <row r="9" spans="2:10" ht="15.75" thickBot="1"/>
    <row r="10" spans="2:10" ht="51">
      <c r="C10" s="139" t="s">
        <v>33</v>
      </c>
      <c r="D10" s="140" t="s">
        <v>34</v>
      </c>
      <c r="E10" s="140" t="s">
        <v>590</v>
      </c>
      <c r="F10" s="140" t="s">
        <v>35</v>
      </c>
      <c r="G10" s="140" t="s">
        <v>36</v>
      </c>
      <c r="H10" s="141" t="s">
        <v>37</v>
      </c>
      <c r="I10" s="142" t="s">
        <v>545</v>
      </c>
    </row>
    <row r="11" spans="2:10">
      <c r="C11" s="27" t="s">
        <v>46</v>
      </c>
      <c r="D11" s="28" t="s">
        <v>47</v>
      </c>
      <c r="E11" s="52">
        <f>+VLOOKUP($D$5,[4]Hoja1!$C$7:$O$38,2,0)</f>
        <v>15</v>
      </c>
      <c r="F11" s="29">
        <v>28</v>
      </c>
      <c r="G11" s="110">
        <f>+F11-E11</f>
        <v>13</v>
      </c>
      <c r="H11" s="30">
        <v>133000</v>
      </c>
      <c r="I11" s="107">
        <f>+IFERROR(H11/F11,0)</f>
        <v>4750</v>
      </c>
      <c r="J11" s="31"/>
    </row>
    <row r="12" spans="2:10">
      <c r="C12" s="32" t="s">
        <v>38</v>
      </c>
      <c r="D12" s="33" t="s">
        <v>39</v>
      </c>
      <c r="E12" s="53">
        <f>+VLOOKUP($D$5,[4]Hoja1!$C$7:$O$38,3,0)</f>
        <v>0.84752000000000005</v>
      </c>
      <c r="F12" s="34">
        <v>1</v>
      </c>
      <c r="G12" s="109">
        <f>+F12-E12</f>
        <v>0.15247999999999995</v>
      </c>
      <c r="H12" s="35">
        <v>5000</v>
      </c>
      <c r="I12" s="106">
        <f t="shared" ref="I12:I22" si="0">+IFERROR(H12/F12,0)</f>
        <v>5000</v>
      </c>
      <c r="J12" s="31"/>
    </row>
    <row r="13" spans="2:10" ht="15" customHeight="1">
      <c r="C13" s="27" t="s">
        <v>40</v>
      </c>
      <c r="D13" s="28" t="s">
        <v>39</v>
      </c>
      <c r="E13" s="52">
        <f>+VLOOKUP($D$5,[4]Hoja1!$C$7:$O$38,4,0)</f>
        <v>8</v>
      </c>
      <c r="F13" s="29">
        <v>8</v>
      </c>
      <c r="G13" s="110">
        <f t="shared" ref="G13:G22" si="1">+F13-E13</f>
        <v>0</v>
      </c>
      <c r="H13" s="30">
        <v>38000</v>
      </c>
      <c r="I13" s="107">
        <f t="shared" si="0"/>
        <v>4750</v>
      </c>
      <c r="J13" s="31"/>
    </row>
    <row r="14" spans="2:10">
      <c r="C14" s="32" t="s">
        <v>41</v>
      </c>
      <c r="D14" s="33" t="s">
        <v>39</v>
      </c>
      <c r="E14" s="53">
        <f>+VLOOKUP($D$5,[4]Hoja1!$C$7:$O$38,5,0)</f>
        <v>0</v>
      </c>
      <c r="F14" s="34">
        <v>0</v>
      </c>
      <c r="G14" s="109">
        <f t="shared" si="1"/>
        <v>0</v>
      </c>
      <c r="H14" s="35">
        <v>0</v>
      </c>
      <c r="I14" s="106">
        <f t="shared" si="0"/>
        <v>0</v>
      </c>
      <c r="J14" s="31"/>
    </row>
    <row r="15" spans="2:10">
      <c r="C15" s="27" t="s">
        <v>42</v>
      </c>
      <c r="D15" s="28" t="s">
        <v>43</v>
      </c>
      <c r="E15" s="52">
        <f>+VLOOKUP($D$5,[4]Hoja1!$C$7:$O$38,6,0)</f>
        <v>4</v>
      </c>
      <c r="F15" s="29">
        <v>5</v>
      </c>
      <c r="G15" s="110">
        <f t="shared" si="1"/>
        <v>1</v>
      </c>
      <c r="H15" s="30">
        <v>14000</v>
      </c>
      <c r="I15" s="107">
        <f t="shared" si="0"/>
        <v>2800</v>
      </c>
      <c r="J15" s="31"/>
    </row>
    <row r="16" spans="2:10">
      <c r="C16" s="32" t="s">
        <v>44</v>
      </c>
      <c r="D16" s="33" t="s">
        <v>43</v>
      </c>
      <c r="E16" s="53">
        <f>+VLOOKUP($D$5,[4]Hoja1!$C$7:$O$38,7,0)</f>
        <v>4</v>
      </c>
      <c r="F16" s="34">
        <v>6</v>
      </c>
      <c r="G16" s="109">
        <f t="shared" si="1"/>
        <v>2</v>
      </c>
      <c r="H16" s="35">
        <v>16800</v>
      </c>
      <c r="I16" s="106">
        <f t="shared" si="0"/>
        <v>2800</v>
      </c>
      <c r="J16" s="31"/>
    </row>
    <row r="17" spans="3:10">
      <c r="C17" s="27" t="s">
        <v>45</v>
      </c>
      <c r="D17" s="28" t="s">
        <v>43</v>
      </c>
      <c r="E17" s="52">
        <f>+VLOOKUP($D$5,[4]Hoja1!$C$7:$O$38,8,0)</f>
        <v>4</v>
      </c>
      <c r="F17" s="29">
        <v>3</v>
      </c>
      <c r="G17" s="110">
        <f t="shared" si="1"/>
        <v>-1</v>
      </c>
      <c r="H17" s="30">
        <v>13500</v>
      </c>
      <c r="I17" s="107">
        <f t="shared" si="0"/>
        <v>4500</v>
      </c>
      <c r="J17" s="67"/>
    </row>
    <row r="18" spans="3:10">
      <c r="C18" s="32" t="s">
        <v>48</v>
      </c>
      <c r="D18" s="33" t="s">
        <v>49</v>
      </c>
      <c r="E18" s="53">
        <f>+VLOOKUP($D$5,[4]Hoja1!$C$7:$O$38,9,0)</f>
        <v>4</v>
      </c>
      <c r="F18" s="34">
        <v>4</v>
      </c>
      <c r="G18" s="109">
        <f t="shared" si="1"/>
        <v>0</v>
      </c>
      <c r="H18" s="35">
        <v>19000</v>
      </c>
      <c r="I18" s="106">
        <f t="shared" si="0"/>
        <v>4750</v>
      </c>
      <c r="J18" s="67"/>
    </row>
    <row r="19" spans="3:10">
      <c r="C19" s="27" t="s">
        <v>50</v>
      </c>
      <c r="D19" s="28" t="s">
        <v>49</v>
      </c>
      <c r="E19" s="52">
        <f>+VLOOKUP($D$5,[4]Hoja1!$C$7:$O$38,10,0)</f>
        <v>4</v>
      </c>
      <c r="F19" s="29">
        <v>6</v>
      </c>
      <c r="G19" s="110">
        <f t="shared" si="1"/>
        <v>2</v>
      </c>
      <c r="H19" s="30">
        <v>12600</v>
      </c>
      <c r="I19" s="107">
        <f t="shared" si="0"/>
        <v>2100</v>
      </c>
      <c r="J19" s="67"/>
    </row>
    <row r="20" spans="3:10">
      <c r="C20" s="32" t="s">
        <v>51</v>
      </c>
      <c r="D20" s="33" t="s">
        <v>52</v>
      </c>
      <c r="E20" s="53">
        <f>+VLOOKUP($D$5,[4]Hoja1!$C$7:$O$38,11,0)</f>
        <v>0</v>
      </c>
      <c r="F20" s="34">
        <v>0</v>
      </c>
      <c r="G20" s="109">
        <f t="shared" si="1"/>
        <v>0</v>
      </c>
      <c r="H20" s="35">
        <v>0</v>
      </c>
      <c r="I20" s="106">
        <f t="shared" si="0"/>
        <v>0</v>
      </c>
    </row>
    <row r="21" spans="3:10">
      <c r="C21" s="27" t="s">
        <v>53</v>
      </c>
      <c r="D21" s="28" t="s">
        <v>52</v>
      </c>
      <c r="E21" s="52">
        <f>+VLOOKUP($D$5,[4]Hoja1!$C$7:$O$38,12,0)</f>
        <v>9.25</v>
      </c>
      <c r="F21" s="29">
        <v>0</v>
      </c>
      <c r="G21" s="110">
        <f t="shared" si="1"/>
        <v>-9.25</v>
      </c>
      <c r="H21" s="30">
        <v>0</v>
      </c>
      <c r="I21" s="107">
        <f t="shared" si="0"/>
        <v>0</v>
      </c>
    </row>
    <row r="22" spans="3:10" ht="15.75" thickBot="1">
      <c r="C22" s="32" t="s">
        <v>54</v>
      </c>
      <c r="D22" s="33" t="s">
        <v>52</v>
      </c>
      <c r="E22" s="53">
        <f>+VLOOKUP($D$5,[4]Hoja1!$C$7:$O$38,13,0)</f>
        <v>9.25</v>
      </c>
      <c r="F22" s="34">
        <v>4</v>
      </c>
      <c r="G22" s="109">
        <f t="shared" si="1"/>
        <v>-5.25</v>
      </c>
      <c r="H22" s="35">
        <v>18000</v>
      </c>
      <c r="I22" s="108">
        <f t="shared" si="0"/>
        <v>4500</v>
      </c>
    </row>
    <row r="23" spans="3:10" ht="15.75" thickBot="1">
      <c r="C23" s="154" t="s">
        <v>55</v>
      </c>
      <c r="D23" s="155"/>
      <c r="E23" s="156">
        <f>+SUM(E11:E22)</f>
        <v>62.347520000000003</v>
      </c>
      <c r="F23" s="156">
        <f>+SUM(F11:F22)</f>
        <v>65</v>
      </c>
      <c r="G23" s="156">
        <f>+SUM(G11:G22)</f>
        <v>2.6524800000000006</v>
      </c>
      <c r="H23" s="157">
        <f>+SUM(H11:H22)</f>
        <v>269900</v>
      </c>
    </row>
    <row r="24" spans="3:10">
      <c r="C24" s="229" t="s">
        <v>592</v>
      </c>
      <c r="D24" s="229"/>
      <c r="E24" s="229"/>
      <c r="F24" s="229"/>
      <c r="G24" s="229"/>
      <c r="H24" s="229"/>
      <c r="I24" s="229"/>
    </row>
    <row r="25" spans="3:10" ht="15.75" thickBot="1">
      <c r="C25" s="99"/>
      <c r="D25" s="99"/>
      <c r="E25" s="99"/>
      <c r="F25" s="99"/>
      <c r="G25" s="99"/>
      <c r="H25" s="99"/>
      <c r="I25" s="99"/>
    </row>
    <row r="26" spans="3:10" ht="30">
      <c r="C26" s="143" t="s">
        <v>33</v>
      </c>
      <c r="D26" s="144" t="s">
        <v>34</v>
      </c>
      <c r="E26" s="144" t="s">
        <v>595</v>
      </c>
      <c r="F26" s="144" t="s">
        <v>596</v>
      </c>
      <c r="G26" s="144" t="s">
        <v>36</v>
      </c>
      <c r="H26" s="145" t="s">
        <v>59</v>
      </c>
      <c r="I26" s="146" t="s">
        <v>597</v>
      </c>
    </row>
    <row r="27" spans="3:10" ht="15.75" thickBot="1">
      <c r="C27" s="100" t="s">
        <v>594</v>
      </c>
      <c r="D27" s="103" t="s">
        <v>598</v>
      </c>
      <c r="E27" s="104">
        <v>9</v>
      </c>
      <c r="F27" s="101">
        <v>1</v>
      </c>
      <c r="G27" s="105">
        <f>+F27-E27</f>
        <v>-8</v>
      </c>
      <c r="H27" s="102">
        <v>4750</v>
      </c>
      <c r="I27" s="71">
        <f t="shared" ref="I27" si="2">+IFERROR(H27/F27,0)</f>
        <v>4750</v>
      </c>
    </row>
    <row r="28" spans="3:10" ht="15.75" thickBot="1"/>
    <row r="29" spans="3:10" ht="20.25" thickBot="1">
      <c r="C29" s="226" t="s">
        <v>546</v>
      </c>
      <c r="D29" s="227"/>
      <c r="E29" s="227"/>
      <c r="F29" s="227"/>
      <c r="G29" s="227"/>
      <c r="H29" s="228"/>
    </row>
    <row r="30" spans="3:10" ht="15.75" thickBot="1"/>
    <row r="31" spans="3:10" ht="25.5">
      <c r="C31" s="117" t="s">
        <v>56</v>
      </c>
      <c r="D31" s="118" t="s">
        <v>57</v>
      </c>
      <c r="E31" s="118" t="s">
        <v>58</v>
      </c>
      <c r="F31" s="119" t="s">
        <v>59</v>
      </c>
      <c r="G31" s="120" t="s">
        <v>545</v>
      </c>
    </row>
    <row r="32" spans="3:10">
      <c r="C32" s="36"/>
      <c r="D32" s="37"/>
      <c r="E32" s="29"/>
      <c r="F32" s="30">
        <v>0</v>
      </c>
      <c r="G32" s="107">
        <f>+IFERROR(F32/E32,0)</f>
        <v>0</v>
      </c>
    </row>
    <row r="33" spans="3:8">
      <c r="C33" s="38"/>
      <c r="D33" s="39"/>
      <c r="E33" s="34"/>
      <c r="F33" s="35">
        <v>0</v>
      </c>
      <c r="G33" s="106">
        <f t="shared" ref="G33:G38" si="3">+IFERROR(F33/E33,0)</f>
        <v>0</v>
      </c>
    </row>
    <row r="34" spans="3:8">
      <c r="C34" s="36"/>
      <c r="D34" s="37"/>
      <c r="E34" s="29"/>
      <c r="F34" s="30">
        <v>0</v>
      </c>
      <c r="G34" s="107">
        <f t="shared" si="3"/>
        <v>0</v>
      </c>
    </row>
    <row r="35" spans="3:8">
      <c r="C35" s="38"/>
      <c r="D35" s="39"/>
      <c r="E35" s="34"/>
      <c r="F35" s="35">
        <v>0</v>
      </c>
      <c r="G35" s="106">
        <f t="shared" si="3"/>
        <v>0</v>
      </c>
    </row>
    <row r="36" spans="3:8">
      <c r="C36" s="36"/>
      <c r="D36" s="37"/>
      <c r="E36" s="29"/>
      <c r="F36" s="30">
        <v>0</v>
      </c>
      <c r="G36" s="107">
        <f t="shared" si="3"/>
        <v>0</v>
      </c>
    </row>
    <row r="37" spans="3:8">
      <c r="C37" s="38"/>
      <c r="D37" s="39"/>
      <c r="E37" s="34"/>
      <c r="F37" s="35">
        <v>0</v>
      </c>
      <c r="G37" s="106">
        <f t="shared" si="3"/>
        <v>0</v>
      </c>
    </row>
    <row r="38" spans="3:8" ht="15.75" thickBot="1">
      <c r="C38" s="36"/>
      <c r="D38" s="37"/>
      <c r="E38" s="29"/>
      <c r="F38" s="30">
        <v>0</v>
      </c>
      <c r="G38" s="112">
        <f t="shared" si="3"/>
        <v>0</v>
      </c>
    </row>
    <row r="39" spans="3:8" ht="15.75" thickBot="1">
      <c r="C39" s="154" t="s">
        <v>55</v>
      </c>
      <c r="D39" s="158"/>
      <c r="E39" s="159">
        <f>+SUM(E32:E38)</f>
        <v>0</v>
      </c>
      <c r="F39" s="160">
        <f>+SUM(F32:F38)</f>
        <v>0</v>
      </c>
    </row>
    <row r="40" spans="3:8" ht="15.75" thickBot="1"/>
    <row r="41" spans="3:8" ht="20.25" thickBot="1">
      <c r="C41" s="226" t="s">
        <v>60</v>
      </c>
      <c r="D41" s="227"/>
      <c r="E41" s="227"/>
      <c r="F41" s="227"/>
      <c r="G41" s="227"/>
      <c r="H41" s="228"/>
    </row>
    <row r="42" spans="3:8" ht="15.75" thickBot="1"/>
    <row r="43" spans="3:8" ht="25.5">
      <c r="C43" s="139" t="s">
        <v>56</v>
      </c>
      <c r="D43" s="140" t="s">
        <v>57</v>
      </c>
      <c r="E43" s="140" t="s">
        <v>61</v>
      </c>
      <c r="F43" s="141" t="s">
        <v>59</v>
      </c>
      <c r="G43" s="142" t="s">
        <v>545</v>
      </c>
    </row>
    <row r="44" spans="3:8">
      <c r="C44" s="27" t="s">
        <v>62</v>
      </c>
      <c r="D44" s="28" t="s">
        <v>47</v>
      </c>
      <c r="E44" s="29">
        <v>302</v>
      </c>
      <c r="F44" s="30">
        <v>447175</v>
      </c>
      <c r="G44" s="107">
        <f>+IFERROR(F44/E44,0)</f>
        <v>1480.7119205298013</v>
      </c>
    </row>
    <row r="45" spans="3:8">
      <c r="C45" s="32" t="s">
        <v>63</v>
      </c>
      <c r="D45" s="33" t="s">
        <v>47</v>
      </c>
      <c r="E45" s="34">
        <v>0</v>
      </c>
      <c r="F45" s="35">
        <v>0</v>
      </c>
      <c r="G45" s="106">
        <f t="shared" ref="G45:G51" si="4">+IFERROR(F45/E45,0)</f>
        <v>0</v>
      </c>
    </row>
    <row r="46" spans="3:8">
      <c r="C46" s="27" t="s">
        <v>64</v>
      </c>
      <c r="D46" s="28" t="s">
        <v>52</v>
      </c>
      <c r="E46" s="29">
        <v>39</v>
      </c>
      <c r="F46" s="30">
        <v>61485</v>
      </c>
      <c r="G46" s="107">
        <f t="shared" si="4"/>
        <v>1576.5384615384614</v>
      </c>
    </row>
    <row r="47" spans="3:8">
      <c r="C47" s="32" t="s">
        <v>65</v>
      </c>
      <c r="D47" s="33" t="s">
        <v>52</v>
      </c>
      <c r="E47" s="34">
        <v>21</v>
      </c>
      <c r="F47" s="35">
        <v>55145</v>
      </c>
      <c r="G47" s="106">
        <f t="shared" si="4"/>
        <v>2625.9523809523807</v>
      </c>
    </row>
    <row r="48" spans="3:8">
      <c r="C48" s="27" t="s">
        <v>66</v>
      </c>
      <c r="D48" s="28" t="s">
        <v>52</v>
      </c>
      <c r="E48" s="29">
        <v>22</v>
      </c>
      <c r="F48" s="30">
        <v>55101</v>
      </c>
      <c r="G48" s="107">
        <f t="shared" si="4"/>
        <v>2504.590909090909</v>
      </c>
    </row>
    <row r="49" spans="3:8">
      <c r="C49" s="32" t="s">
        <v>67</v>
      </c>
      <c r="D49" s="33" t="s">
        <v>52</v>
      </c>
      <c r="E49" s="34">
        <v>0</v>
      </c>
      <c r="F49" s="35">
        <v>0</v>
      </c>
      <c r="G49" s="106">
        <f t="shared" si="4"/>
        <v>0</v>
      </c>
    </row>
    <row r="50" spans="3:8">
      <c r="C50" s="27" t="s">
        <v>68</v>
      </c>
      <c r="D50" s="28" t="s">
        <v>52</v>
      </c>
      <c r="E50" s="29">
        <v>0</v>
      </c>
      <c r="F50" s="30">
        <v>0</v>
      </c>
      <c r="G50" s="107">
        <f t="shared" si="4"/>
        <v>0</v>
      </c>
    </row>
    <row r="51" spans="3:8" ht="15.75" thickBot="1">
      <c r="C51" s="32" t="s">
        <v>69</v>
      </c>
      <c r="D51" s="33" t="s">
        <v>52</v>
      </c>
      <c r="E51" s="34">
        <v>14</v>
      </c>
      <c r="F51" s="35">
        <v>21725</v>
      </c>
      <c r="G51" s="108">
        <f t="shared" si="4"/>
        <v>1551.7857142857142</v>
      </c>
    </row>
    <row r="52" spans="3:8" ht="15.75" thickBot="1">
      <c r="C52" s="154" t="s">
        <v>55</v>
      </c>
      <c r="D52" s="158"/>
      <c r="E52" s="159">
        <f>+SUM(E44:E51)</f>
        <v>398</v>
      </c>
      <c r="F52" s="160">
        <f>+SUM(F44:F51)</f>
        <v>640631</v>
      </c>
    </row>
    <row r="53" spans="3:8" ht="15.75" thickBot="1"/>
    <row r="54" spans="3:8" ht="20.25" thickBot="1">
      <c r="C54" s="226" t="s">
        <v>547</v>
      </c>
      <c r="D54" s="227"/>
      <c r="E54" s="227"/>
      <c r="F54" s="227"/>
      <c r="G54" s="227"/>
      <c r="H54" s="228"/>
    </row>
    <row r="55" spans="3:8" ht="15.75" thickBot="1"/>
    <row r="56" spans="3:8" ht="25.5">
      <c r="C56" s="139" t="s">
        <v>56</v>
      </c>
      <c r="D56" s="140" t="s">
        <v>57</v>
      </c>
      <c r="E56" s="140" t="s">
        <v>58</v>
      </c>
      <c r="F56" s="141" t="s">
        <v>59</v>
      </c>
      <c r="G56" s="142" t="s">
        <v>545</v>
      </c>
    </row>
    <row r="57" spans="3:8">
      <c r="C57" s="36" t="s">
        <v>601</v>
      </c>
      <c r="D57" s="37" t="s">
        <v>52</v>
      </c>
      <c r="E57" s="29">
        <v>41</v>
      </c>
      <c r="F57" s="30">
        <v>80600</v>
      </c>
      <c r="G57" s="107">
        <f>+IFERROR(F57/E57,0)</f>
        <v>1965.8536585365853</v>
      </c>
    </row>
    <row r="58" spans="3:8">
      <c r="C58" s="38" t="s">
        <v>602</v>
      </c>
      <c r="D58" s="39" t="s">
        <v>52</v>
      </c>
      <c r="E58" s="34">
        <v>16</v>
      </c>
      <c r="F58" s="35">
        <v>25310</v>
      </c>
      <c r="G58" s="106">
        <f t="shared" ref="G58:G63" si="5">+IFERROR(F58/E58,0)</f>
        <v>1581.875</v>
      </c>
    </row>
    <row r="59" spans="3:8">
      <c r="C59" s="36" t="s">
        <v>603</v>
      </c>
      <c r="D59" s="37" t="s">
        <v>604</v>
      </c>
      <c r="E59" s="29">
        <v>127</v>
      </c>
      <c r="F59" s="30">
        <v>146664</v>
      </c>
      <c r="G59" s="107">
        <f t="shared" si="5"/>
        <v>1154.8346456692914</v>
      </c>
    </row>
    <row r="60" spans="3:8">
      <c r="C60" s="38" t="s">
        <v>603</v>
      </c>
      <c r="D60" s="39" t="s">
        <v>598</v>
      </c>
      <c r="E60" s="34">
        <v>50</v>
      </c>
      <c r="F60" s="35">
        <v>32144</v>
      </c>
      <c r="G60" s="106">
        <f t="shared" si="5"/>
        <v>642.88</v>
      </c>
    </row>
    <row r="61" spans="3:8">
      <c r="C61" s="36" t="s">
        <v>605</v>
      </c>
      <c r="D61" s="37" t="s">
        <v>47</v>
      </c>
      <c r="E61" s="29">
        <v>50</v>
      </c>
      <c r="F61" s="30">
        <v>13565</v>
      </c>
      <c r="G61" s="107">
        <f t="shared" si="5"/>
        <v>271.3</v>
      </c>
    </row>
    <row r="62" spans="3:8">
      <c r="C62" s="38" t="s">
        <v>606</v>
      </c>
      <c r="D62" s="39" t="s">
        <v>47</v>
      </c>
      <c r="E62" s="34">
        <v>315</v>
      </c>
      <c r="F62" s="35">
        <v>122500</v>
      </c>
      <c r="G62" s="106">
        <f t="shared" si="5"/>
        <v>388.88888888888891</v>
      </c>
    </row>
    <row r="63" spans="3:8" ht="15.75" thickBot="1">
      <c r="C63" s="36" t="s">
        <v>62</v>
      </c>
      <c r="D63" s="37" t="s">
        <v>598</v>
      </c>
      <c r="E63" s="29">
        <v>15</v>
      </c>
      <c r="F63" s="30">
        <v>3120</v>
      </c>
      <c r="G63" s="112">
        <f t="shared" si="5"/>
        <v>208</v>
      </c>
    </row>
    <row r="64" spans="3:8" ht="15.75" thickBot="1">
      <c r="C64" s="111" t="s">
        <v>55</v>
      </c>
      <c r="D64" s="113"/>
      <c r="E64" s="114">
        <f>+SUM(E57:E63)</f>
        <v>614</v>
      </c>
      <c r="F64" s="115">
        <f>+SUM(F57:F63)</f>
        <v>423903</v>
      </c>
    </row>
    <row r="65" spans="2:8"/>
    <row r="66" spans="2:8" ht="15.75" thickBot="1">
      <c r="E66" s="72"/>
      <c r="F66" s="72"/>
      <c r="G66" s="72"/>
    </row>
    <row r="67" spans="2:8" ht="19.5">
      <c r="B67" s="219" t="s">
        <v>70</v>
      </c>
      <c r="C67" s="220"/>
      <c r="D67" s="220"/>
      <c r="E67" s="220"/>
      <c r="F67" s="220"/>
      <c r="G67" s="220"/>
      <c r="H67" s="221"/>
    </row>
    <row r="68" spans="2:8">
      <c r="B68" s="73">
        <v>1</v>
      </c>
      <c r="C68" s="213" t="s">
        <v>614</v>
      </c>
      <c r="D68" s="214"/>
      <c r="E68" s="214"/>
      <c r="F68" s="214"/>
      <c r="G68" s="214"/>
      <c r="H68" s="215"/>
    </row>
    <row r="69" spans="2:8">
      <c r="B69" s="73">
        <v>2</v>
      </c>
      <c r="C69" s="213"/>
      <c r="D69" s="214"/>
      <c r="E69" s="214"/>
      <c r="F69" s="214"/>
      <c r="G69" s="214"/>
      <c r="H69" s="215"/>
    </row>
    <row r="70" spans="2:8">
      <c r="B70" s="73">
        <v>3</v>
      </c>
      <c r="C70" s="213" t="s">
        <v>612</v>
      </c>
      <c r="D70" s="214"/>
      <c r="E70" s="214"/>
      <c r="F70" s="214"/>
      <c r="G70" s="214"/>
      <c r="H70" s="215"/>
    </row>
    <row r="71" spans="2:8">
      <c r="B71" s="73">
        <v>4</v>
      </c>
      <c r="C71" s="213" t="s">
        <v>613</v>
      </c>
      <c r="D71" s="214"/>
      <c r="E71" s="214"/>
      <c r="F71" s="214"/>
      <c r="G71" s="214"/>
      <c r="H71" s="215"/>
    </row>
    <row r="72" spans="2:8">
      <c r="B72" s="73">
        <v>5</v>
      </c>
      <c r="C72" s="213"/>
      <c r="D72" s="214"/>
      <c r="E72" s="214"/>
      <c r="F72" s="214"/>
      <c r="G72" s="214"/>
      <c r="H72" s="215"/>
    </row>
    <row r="73" spans="2:8">
      <c r="B73" s="73">
        <v>6</v>
      </c>
      <c r="C73" s="213"/>
      <c r="D73" s="214"/>
      <c r="E73" s="214"/>
      <c r="F73" s="214"/>
      <c r="G73" s="214"/>
      <c r="H73" s="215"/>
    </row>
    <row r="74" spans="2:8">
      <c r="B74" s="73">
        <v>7</v>
      </c>
      <c r="C74" s="213"/>
      <c r="D74" s="214"/>
      <c r="E74" s="214"/>
      <c r="F74" s="214"/>
      <c r="G74" s="214"/>
      <c r="H74" s="215"/>
    </row>
    <row r="75" spans="2:8">
      <c r="B75" s="73">
        <v>8</v>
      </c>
      <c r="C75" s="213"/>
      <c r="D75" s="214"/>
      <c r="E75" s="214"/>
      <c r="F75" s="214"/>
      <c r="G75" s="214"/>
      <c r="H75" s="215"/>
    </row>
    <row r="76" spans="2:8">
      <c r="B76" s="73">
        <v>9</v>
      </c>
      <c r="C76" s="213"/>
      <c r="D76" s="214"/>
      <c r="E76" s="214"/>
      <c r="F76" s="214"/>
      <c r="G76" s="214"/>
      <c r="H76" s="215"/>
    </row>
    <row r="77" spans="2:8" ht="15.75" thickBot="1">
      <c r="B77" s="74">
        <v>10</v>
      </c>
      <c r="C77" s="216"/>
      <c r="D77" s="217"/>
      <c r="E77" s="217"/>
      <c r="F77" s="217"/>
      <c r="G77" s="217"/>
      <c r="H77" s="218"/>
    </row>
    <row r="78" spans="2:8"/>
    <row r="79" spans="2:8" ht="19.5">
      <c r="C79" s="40" t="s">
        <v>30</v>
      </c>
      <c r="D79" s="23"/>
    </row>
    <row r="80" spans="2:8">
      <c r="C80" s="1"/>
      <c r="D80" s="1"/>
    </row>
    <row r="81" spans="3:4">
      <c r="C81" s="1"/>
      <c r="D81" s="1"/>
    </row>
    <row r="82" spans="3:4">
      <c r="C82" s="1"/>
      <c r="D82" s="1"/>
    </row>
    <row r="83" spans="3:4">
      <c r="C83" s="1"/>
      <c r="D83" s="1"/>
    </row>
    <row r="84" spans="3:4" ht="21">
      <c r="C84" s="24" t="s">
        <v>611</v>
      </c>
      <c r="D84" s="25"/>
    </row>
    <row r="85" spans="3:4">
      <c r="C85" s="26" t="s">
        <v>31</v>
      </c>
      <c r="D85" s="26"/>
    </row>
    <row r="86" spans="3:4"/>
    <row r="87" spans="3:4"/>
    <row r="88" spans="3:4" hidden="1"/>
    <row r="89" spans="3:4" hidden="1"/>
    <row r="90" spans="3:4" hidden="1"/>
    <row r="91" spans="3:4" hidden="1"/>
    <row r="92" spans="3:4" hidden="1"/>
    <row r="93" spans="3:4" hidden="1"/>
    <row r="94" spans="3:4" hidden="1"/>
    <row r="95" spans="3:4" hidden="1"/>
    <row r="96" spans="3:4"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sheetData>
  <sheetProtection password="E727" sheet="1" objects="1" scenarios="1"/>
  <customSheetViews>
    <customSheetView guid="{1C6F7EB1-966B-4B9A-8DC7-91574CBFD378}" fitToPage="1" hiddenRows="1">
      <pageMargins left="0.70866141732283472" right="0.70866141732283472" top="0.74803149606299213" bottom="0.74803149606299213" header="0.31496062992125984" footer="0.31496062992125984"/>
      <printOptions horizontalCentered="1" verticalCentered="1"/>
      <pageSetup scale="49" orientation="portrait" r:id="rId1"/>
      <headerFooter>
        <oddHeader>&amp;C&amp;G</oddHeader>
        <oddFooter>&amp;CFECHA DE ELABORACIÓN: &amp;D</oddFooter>
      </headerFooter>
    </customSheetView>
    <customSheetView guid="{D74BCB23-1516-412E-B6F3-088F98D88FC8}" fitToPage="1" hiddenRows="1">
      <selection activeCell="C10" sqref="C10"/>
      <pageMargins left="0.70866141732283472" right="0.70866141732283472" top="0.74803149606299213" bottom="0.74803149606299213" header="0.31496062992125984" footer="0.31496062992125984"/>
      <printOptions horizontalCentered="1" verticalCentered="1"/>
      <pageSetup scale="49" orientation="portrait" r:id="rId2"/>
      <headerFooter>
        <oddHeader>&amp;C&amp;G</oddHeader>
        <oddFooter>&amp;CFECHA DE ELABORACIÓN: &amp;D</oddFooter>
      </headerFooter>
    </customSheetView>
    <customSheetView guid="{80E7DA02-1B60-4892-8DF8-F1D90CFB8D6E}" fitToPage="1" hiddenRows="1">
      <selection activeCell="C10" sqref="C10"/>
      <pageMargins left="0.70866141732283472" right="0.70866141732283472" top="0.74803149606299213" bottom="0.74803149606299213" header="0.31496062992125984" footer="0.31496062992125984"/>
      <printOptions horizontalCentered="1" verticalCentered="1"/>
      <pageSetup scale="49" orientation="portrait" r:id="rId3"/>
      <headerFooter>
        <oddHeader>&amp;C&amp;G</oddHeader>
        <oddFooter>&amp;CFECHA DE ELABORACIÓN: &amp;D</oddFooter>
      </headerFooter>
    </customSheetView>
    <customSheetView guid="{E42DFDCF-263A-44ED-973B-7D34AF1F44E1}" fitToPage="1" hiddenRows="1">
      <pageMargins left="0.70866141732283472" right="0.70866141732283472" top="0.74803149606299213" bottom="0.74803149606299213" header="0.31496062992125984" footer="0.31496062992125984"/>
      <printOptions horizontalCentered="1" verticalCentered="1"/>
      <pageSetup scale="49" orientation="portrait" r:id="rId4"/>
      <headerFooter>
        <oddHeader>&amp;C&amp;G</oddHeader>
        <oddFooter>&amp;CFECHA DE ELABORACIÓN: &amp;D</oddFooter>
      </headerFooter>
    </customSheetView>
    <customSheetView guid="{ED49C49A-6049-47A5-8E7A-75CF87152D2E}" fitToPage="1" hiddenRows="1" hiddenColumns="1" topLeftCell="A60">
      <selection activeCell="C79" sqref="C79"/>
      <pageMargins left="0.70866141732283472" right="0.70866141732283472" top="0.74803149606299213" bottom="0.74803149606299213" header="0.31496062992125984" footer="0.31496062992125984"/>
      <printOptions horizontalCentered="1" verticalCentered="1"/>
      <pageSetup scale="49" orientation="portrait" r:id="rId5"/>
      <headerFooter>
        <oddHeader>&amp;C&amp;G</oddHeader>
        <oddFooter>&amp;CFECHA DE ELABORACIÓN: &amp;D</oddFooter>
      </headerFooter>
    </customSheetView>
  </customSheetViews>
  <mergeCells count="17">
    <mergeCell ref="C3:H3"/>
    <mergeCell ref="C8:H8"/>
    <mergeCell ref="C29:H29"/>
    <mergeCell ref="C41:H41"/>
    <mergeCell ref="C54:H54"/>
    <mergeCell ref="C24:I24"/>
    <mergeCell ref="C75:H75"/>
    <mergeCell ref="C76:H76"/>
    <mergeCell ref="C77:H77"/>
    <mergeCell ref="B67:H67"/>
    <mergeCell ref="C74:H74"/>
    <mergeCell ref="C68:H68"/>
    <mergeCell ref="C69:H69"/>
    <mergeCell ref="C70:H70"/>
    <mergeCell ref="C71:H71"/>
    <mergeCell ref="C72:H72"/>
    <mergeCell ref="C73:H73"/>
  </mergeCells>
  <printOptions horizontalCentered="1" verticalCentered="1"/>
  <pageMargins left="0.70866141732283472" right="0.70866141732283472" top="0.74803149606299213" bottom="0.74803149606299213" header="0.31496062992125984" footer="0.31496062992125984"/>
  <pageSetup scale="49" orientation="portrait" r:id="rId6"/>
  <headerFooter>
    <oddHeader>&amp;C&amp;G</oddHeader>
    <oddFooter>&amp;CFECHA DE ELABORACIÓN: &amp;D</oddFoot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76"/>
  <sheetViews>
    <sheetView topLeftCell="C1" zoomScaleNormal="100" workbookViewId="0">
      <selection activeCell="G58" sqref="G58"/>
    </sheetView>
  </sheetViews>
  <sheetFormatPr baseColWidth="10" defaultColWidth="0" defaultRowHeight="15" zeroHeight="1"/>
  <cols>
    <col min="1" max="1" width="11.42578125" style="1" customWidth="1"/>
    <col min="2" max="2" width="25.85546875" style="1" bestFit="1" customWidth="1"/>
    <col min="3" max="3" width="30.7109375" style="1" customWidth="1"/>
    <col min="4" max="4" width="45" style="1" customWidth="1"/>
    <col min="5" max="7" width="30.7109375" style="1" customWidth="1"/>
    <col min="8" max="9" width="11.42578125" style="1" customWidth="1"/>
    <col min="10" max="10" width="36.140625" style="1" hidden="1" customWidth="1"/>
    <col min="11" max="11" width="0" style="1" hidden="1" customWidth="1"/>
    <col min="12" max="16384" width="11.42578125" style="1" hidden="1"/>
  </cols>
  <sheetData>
    <row r="1" spans="2:11"/>
    <row r="2" spans="2:11"/>
    <row r="3" spans="2:11"/>
    <row r="4" spans="2:11"/>
    <row r="5" spans="2:11" ht="23.25">
      <c r="B5" s="56" t="s">
        <v>0</v>
      </c>
      <c r="C5" s="233" t="str">
        <f>+RPP_2016!C4</f>
        <v>COLIMA</v>
      </c>
      <c r="D5" s="233"/>
    </row>
    <row r="6" spans="2:11" ht="23.25">
      <c r="B6" s="56" t="s">
        <v>32</v>
      </c>
      <c r="C6" s="233" t="str">
        <f>+RPP_2016!M4</f>
        <v>ENERO-DICIEMBRE</v>
      </c>
      <c r="D6" s="233"/>
    </row>
    <row r="7" spans="2:11"/>
    <row r="8" spans="2:11">
      <c r="B8" s="234" t="s">
        <v>513</v>
      </c>
      <c r="C8" s="234"/>
      <c r="D8" s="234"/>
      <c r="E8" s="234"/>
      <c r="F8" s="234"/>
      <c r="G8" s="234"/>
    </row>
    <row r="9" spans="2:11">
      <c r="B9" s="122" t="s">
        <v>71</v>
      </c>
      <c r="C9" s="122" t="s">
        <v>515</v>
      </c>
      <c r="D9" s="122" t="s">
        <v>72</v>
      </c>
      <c r="E9" s="122" t="s">
        <v>514</v>
      </c>
      <c r="F9" s="122" t="s">
        <v>516</v>
      </c>
      <c r="G9" s="122" t="s">
        <v>517</v>
      </c>
      <c r="K9" s="46"/>
    </row>
    <row r="10" spans="2:11">
      <c r="B10" s="148">
        <v>1000</v>
      </c>
      <c r="C10" s="44">
        <f>+RPP_2016!C44</f>
        <v>0</v>
      </c>
      <c r="D10" s="45">
        <f>+RPP_2016!D44</f>
        <v>0</v>
      </c>
      <c r="E10" s="45">
        <f>+RPP_2016!E44</f>
        <v>0</v>
      </c>
      <c r="F10" s="45">
        <f>+RPP_2016!F44</f>
        <v>0</v>
      </c>
      <c r="G10" s="44">
        <f>+D10-E10-F10</f>
        <v>0</v>
      </c>
      <c r="K10" s="58"/>
    </row>
    <row r="11" spans="2:11">
      <c r="B11" s="148">
        <v>2000</v>
      </c>
      <c r="C11" s="44">
        <f>+RPP_2016!C45</f>
        <v>0</v>
      </c>
      <c r="D11" s="45">
        <f>+RPP_2016!D45</f>
        <v>10000</v>
      </c>
      <c r="E11" s="45">
        <f>+RPP_2016!E45</f>
        <v>10000</v>
      </c>
      <c r="F11" s="45">
        <f>+RPP_2016!F45</f>
        <v>0</v>
      </c>
      <c r="G11" s="44">
        <f>+D11-E11-F11</f>
        <v>0</v>
      </c>
      <c r="K11" s="58"/>
    </row>
    <row r="12" spans="2:11">
      <c r="B12" s="148">
        <v>3000</v>
      </c>
      <c r="C12" s="44">
        <f>+RPP_2016!C46</f>
        <v>0</v>
      </c>
      <c r="D12" s="45">
        <f>+RPP_2016!D46</f>
        <v>0</v>
      </c>
      <c r="E12" s="45">
        <f>+RPP_2016!E46</f>
        <v>0</v>
      </c>
      <c r="F12" s="45">
        <f>+RPP_2016!F46</f>
        <v>0</v>
      </c>
      <c r="G12" s="44">
        <f>+D12-E12-F12</f>
        <v>0</v>
      </c>
      <c r="K12" s="58"/>
    </row>
    <row r="13" spans="2:11">
      <c r="B13" s="148">
        <v>4000</v>
      </c>
      <c r="C13" s="44">
        <f>+RPP_2016!C47</f>
        <v>13422634</v>
      </c>
      <c r="D13" s="45">
        <f>+RPP_2016!D47</f>
        <v>12899635</v>
      </c>
      <c r="E13" s="45">
        <f>+RPP_2016!E47</f>
        <v>12899635</v>
      </c>
      <c r="F13" s="45">
        <f>+RPP_2016!F47</f>
        <v>0</v>
      </c>
      <c r="G13" s="44">
        <f>+D13-E13-F13</f>
        <v>0</v>
      </c>
      <c r="K13" s="58"/>
    </row>
    <row r="14" spans="2:11">
      <c r="B14" s="148" t="s">
        <v>25</v>
      </c>
      <c r="C14" s="149">
        <f>+SUM(C10:C13)</f>
        <v>13422634</v>
      </c>
      <c r="D14" s="149">
        <f t="shared" ref="D14:G14" si="0">+SUM(D10:D13)</f>
        <v>12909635</v>
      </c>
      <c r="E14" s="149">
        <f t="shared" si="0"/>
        <v>12909635</v>
      </c>
      <c r="F14" s="149">
        <f t="shared" si="0"/>
        <v>0</v>
      </c>
      <c r="G14" s="149">
        <f t="shared" si="0"/>
        <v>0</v>
      </c>
    </row>
    <row r="15" spans="2:11">
      <c r="B15" s="49"/>
      <c r="C15" s="50"/>
      <c r="D15" s="50"/>
      <c r="E15" s="50"/>
      <c r="F15" s="50"/>
      <c r="G15" s="50"/>
    </row>
    <row r="16" spans="2:11">
      <c r="B16" s="234" t="s">
        <v>524</v>
      </c>
      <c r="C16" s="234"/>
      <c r="D16" s="234"/>
      <c r="E16" s="234"/>
      <c r="F16" s="234"/>
      <c r="G16" s="234"/>
    </row>
    <row r="17" spans="2:7" ht="15.75" thickBot="1">
      <c r="B17" s="87"/>
      <c r="C17" s="87"/>
      <c r="D17" s="87"/>
      <c r="E17" s="87"/>
      <c r="F17" s="87"/>
      <c r="G17" s="87"/>
    </row>
    <row r="18" spans="2:7">
      <c r="B18" s="147" t="s">
        <v>34</v>
      </c>
      <c r="C18" s="150" t="s">
        <v>73</v>
      </c>
      <c r="D18" s="236" t="s">
        <v>74</v>
      </c>
      <c r="E18" s="236"/>
      <c r="F18" s="236"/>
      <c r="G18" s="151" t="s">
        <v>518</v>
      </c>
    </row>
    <row r="19" spans="2:7" ht="15" hidden="1" customHeight="1">
      <c r="B19" s="235" t="str">
        <f>+[5]CALENDARIO!$C$19</f>
        <v>ATENCION A LA DEMANDA</v>
      </c>
      <c r="C19" s="59">
        <f>+[5]CALENDARIO!$D$19</f>
        <v>21101</v>
      </c>
      <c r="D19" s="230" t="str">
        <f>+VLOOKUP(C19,[6]CATALOGO!C5:D441,2,0)</f>
        <v>MATERIALES Y ÚTILES DE OFICINA</v>
      </c>
      <c r="E19" s="230"/>
      <c r="F19" s="230"/>
      <c r="G19" s="96"/>
    </row>
    <row r="20" spans="2:7" ht="15" hidden="1" customHeight="1">
      <c r="B20" s="235"/>
      <c r="C20" s="59">
        <v>21401</v>
      </c>
      <c r="D20" s="230" t="str">
        <f>+VLOOKUP(C20,[6]CATALOGO!C6:D442,2,0)</f>
        <v>MATERIALES Y ÚTILES PARA EL PROCESAMIENTO EN EQUIPOS Y BIENES INFORMÁTICOS</v>
      </c>
      <c r="E20" s="230"/>
      <c r="F20" s="230"/>
      <c r="G20" s="96"/>
    </row>
    <row r="21" spans="2:7" ht="15" hidden="1" customHeight="1">
      <c r="B21" s="235"/>
      <c r="C21" s="59">
        <v>21501</v>
      </c>
      <c r="D21" s="230" t="str">
        <f>+VLOOKUP(C21,[6]CATALOGO!C7:D443,2,0)</f>
        <v>MATERIAL DE APOYO INFORMATIVO</v>
      </c>
      <c r="E21" s="230"/>
      <c r="F21" s="230"/>
      <c r="G21" s="96"/>
    </row>
    <row r="22" spans="2:7" ht="15" hidden="1" customHeight="1">
      <c r="B22" s="235"/>
      <c r="C22" s="59">
        <v>27101</v>
      </c>
      <c r="D22" s="230" t="str">
        <f>+VLOOKUP(C22,[6]CATALOGO!C7:D443,2,0)</f>
        <v>VESTUARIO Y UNIFORMES</v>
      </c>
      <c r="E22" s="230"/>
      <c r="F22" s="230"/>
      <c r="G22" s="96"/>
    </row>
    <row r="23" spans="2:7" ht="15" hidden="1" customHeight="1">
      <c r="B23" s="235"/>
      <c r="C23" s="59">
        <v>26102</v>
      </c>
      <c r="D23" s="230" t="str">
        <f>+VLOOKUP(C23,[6]CATALOGO!C8:D444,2,0)</f>
        <v>COMBUSTIBLES, LUBRICANTES Y ADITIVOS PARA VEHÍCULOS TERRESTRES, AÉREOS, MARÍTIMOS, LACUSTRES Y FLUVIALES DESTINADOS A SERVICIOS PÚBLICOS Y LA OPERACIÓN DE PROGRAMAS PÚBLICOS</v>
      </c>
      <c r="E23" s="230"/>
      <c r="F23" s="230"/>
      <c r="G23" s="96"/>
    </row>
    <row r="24" spans="2:7" ht="15" hidden="1" customHeight="1">
      <c r="B24" s="235"/>
      <c r="C24" s="59">
        <v>33104</v>
      </c>
      <c r="D24" s="230" t="str">
        <f>+VLOOKUP(C24,[6]CATALOGO!C9:D445,2,0)</f>
        <v>OTRAS ASESORÍAS PARA LA OPERACIÓN DE PROGRAMAS</v>
      </c>
      <c r="E24" s="230"/>
      <c r="F24" s="230"/>
      <c r="G24" s="96"/>
    </row>
    <row r="25" spans="2:7" ht="15" hidden="1" customHeight="1">
      <c r="B25" s="235"/>
      <c r="C25" s="59">
        <v>33301</v>
      </c>
      <c r="D25" s="230" t="str">
        <f>+VLOOKUP(C25,[6]CATALOGO!C10:D446,2,0)</f>
        <v>SERVICIOS DE INFORMÁTICA</v>
      </c>
      <c r="E25" s="230"/>
      <c r="F25" s="230"/>
      <c r="G25" s="96"/>
    </row>
    <row r="26" spans="2:7" ht="15" hidden="1" customHeight="1">
      <c r="B26" s="235"/>
      <c r="C26" s="59">
        <v>35201</v>
      </c>
      <c r="D26" s="230" t="str">
        <f>+VLOOKUP(C26,[6]CATALOGO!C11:D447,2,0)</f>
        <v>MANTENIMIENTO Y CONSERVACIÓN DE MOBILIARIO Y EQUIPO DE ADMINISTRACIÓN</v>
      </c>
      <c r="E26" s="230"/>
      <c r="F26" s="230"/>
      <c r="G26" s="96"/>
    </row>
    <row r="27" spans="2:7" ht="15" hidden="1" customHeight="1">
      <c r="B27" s="235"/>
      <c r="C27" s="59">
        <v>35501</v>
      </c>
      <c r="D27" s="230" t="str">
        <f>+VLOOKUP(C27,[6]CATALOGO!C12:D448,2,0)</f>
        <v>MANTENIMIENTO Y CONSERVACIÓN DE VEHÍCULOS TERRESTRES, AÉREOS, MARÍTIMOS, LACUSTRES Y FLUVIALES</v>
      </c>
      <c r="E27" s="230"/>
      <c r="F27" s="230"/>
      <c r="G27" s="96"/>
    </row>
    <row r="28" spans="2:7" ht="15" hidden="1" customHeight="1">
      <c r="B28" s="235"/>
      <c r="C28" s="59">
        <v>38301</v>
      </c>
      <c r="D28" s="230" t="str">
        <f>+VLOOKUP(C28,[6]CATALOGO!C13:D449,2,0)</f>
        <v>CONGRESOS Y CONVENCIONES</v>
      </c>
      <c r="E28" s="230"/>
      <c r="F28" s="230"/>
      <c r="G28" s="96"/>
    </row>
    <row r="29" spans="2:7" ht="15" hidden="1" customHeight="1">
      <c r="B29" s="235"/>
      <c r="C29" s="59">
        <f>+[5]CALENDARIO!$D$20</f>
        <v>33604</v>
      </c>
      <c r="D29" s="230" t="str">
        <f>+VLOOKUP(C29,[6]CATALOGO!C11:D447,2,0)</f>
        <v>IMPRESIÓN Y ELABORACIÓN DE MATERIAL INFORMATIVO DERIVADO DE LA OPERACIÓN Y ADMINISTRACIÓN DE LAS DEPENDENCIAS Y ENTIDADES</v>
      </c>
      <c r="E29" s="231"/>
      <c r="F29" s="231"/>
      <c r="G29" s="96"/>
    </row>
    <row r="30" spans="2:7" ht="15" customHeight="1">
      <c r="B30" s="235"/>
      <c r="C30" s="59">
        <v>44105</v>
      </c>
      <c r="D30" s="230" t="str">
        <f>+VLOOKUP(C30,[6]CATALOGO!C6:D442,2,0)</f>
        <v>APOYO A VOLUNTARIOS QUE PARTICIPAN EN DIVERSOS PROGRAMAS FEDERALES</v>
      </c>
      <c r="E30" s="231"/>
      <c r="F30" s="231"/>
      <c r="G30" s="54">
        <v>7214977</v>
      </c>
    </row>
    <row r="31" spans="2:7" ht="15" customHeight="1">
      <c r="B31" s="235"/>
      <c r="C31" s="232" t="s">
        <v>519</v>
      </c>
      <c r="D31" s="232"/>
      <c r="E31" s="232"/>
      <c r="F31" s="232"/>
      <c r="G31" s="161">
        <f>+SUM(G19:G30)</f>
        <v>7214977</v>
      </c>
    </row>
    <row r="32" spans="2:7" ht="15" hidden="1" customHeight="1">
      <c r="B32" s="235" t="str">
        <f>+[5]CALENDARIO!$C$23</f>
        <v>FORMACIÓN</v>
      </c>
      <c r="C32" s="59">
        <f>+[5]CALENDARIO!$D$24</f>
        <v>21101</v>
      </c>
      <c r="D32" s="230" t="str">
        <f>+VLOOKUP(C32,[6]CATALOGO!C8:D444,2,0)</f>
        <v>MATERIALES Y ÚTILES DE OFICINA</v>
      </c>
      <c r="E32" s="231"/>
      <c r="F32" s="231"/>
      <c r="G32" s="96"/>
    </row>
    <row r="33" spans="2:7" ht="15" hidden="1" customHeight="1">
      <c r="B33" s="235"/>
      <c r="C33" s="59">
        <f>+[5]CALENDARIO!$D$25</f>
        <v>38301</v>
      </c>
      <c r="D33" s="230" t="str">
        <f>+VLOOKUP(C33,[6]CATALOGO!C9:D445,2,0)</f>
        <v>CONGRESOS Y CONVENCIONES</v>
      </c>
      <c r="E33" s="231"/>
      <c r="F33" s="231"/>
      <c r="G33" s="96"/>
    </row>
    <row r="34" spans="2:7">
      <c r="B34" s="235"/>
      <c r="C34" s="59">
        <v>44105</v>
      </c>
      <c r="D34" s="230" t="str">
        <f>+VLOOKUP(C34,[6]CATALOGO!C10:D446,2,0)</f>
        <v>APOYO A VOLUNTARIOS QUE PARTICIPAN EN DIVERSOS PROGRAMAS FEDERALES</v>
      </c>
      <c r="E34" s="231"/>
      <c r="F34" s="231"/>
      <c r="G34" s="54">
        <v>644988</v>
      </c>
    </row>
    <row r="35" spans="2:7" ht="15" customHeight="1">
      <c r="B35" s="235"/>
      <c r="C35" s="232" t="s">
        <v>520</v>
      </c>
      <c r="D35" s="232"/>
      <c r="E35" s="232"/>
      <c r="F35" s="232"/>
      <c r="G35" s="161">
        <f>+G32+G33+G34</f>
        <v>644988</v>
      </c>
    </row>
    <row r="36" spans="2:7" ht="15" customHeight="1">
      <c r="B36" s="235" t="str">
        <f>+[5]CALENDARIO!$C$28</f>
        <v>ACREDITACIÓN</v>
      </c>
      <c r="C36" s="59">
        <v>44105</v>
      </c>
      <c r="D36" s="230" t="str">
        <f>+VLOOKUP(C36,[6]CATALOGO!C12:D448,2,0)</f>
        <v>APOYO A VOLUNTARIOS QUE PARTICIPAN EN DIVERSOS PROGRAMAS FEDERALES</v>
      </c>
      <c r="E36" s="231"/>
      <c r="F36" s="231"/>
      <c r="G36" s="54">
        <v>1593212</v>
      </c>
    </row>
    <row r="37" spans="2:7" ht="15" customHeight="1">
      <c r="B37" s="235"/>
      <c r="C37" s="232" t="s">
        <v>521</v>
      </c>
      <c r="D37" s="232"/>
      <c r="E37" s="232"/>
      <c r="F37" s="232"/>
      <c r="G37" s="161">
        <f>+G36</f>
        <v>1593212</v>
      </c>
    </row>
    <row r="38" spans="2:7" ht="15" hidden="1" customHeight="1">
      <c r="B38" s="235" t="str">
        <f>+[5]CALENDARIO!$C$31</f>
        <v>COORDINACIONES DE ZONA</v>
      </c>
      <c r="C38" s="59">
        <f>+[5]CALENDARIO!$D$32</f>
        <v>21101</v>
      </c>
      <c r="D38" s="230" t="str">
        <f>+VLOOKUP(C38,[6]CATALOGO!C12:D448,2,0)</f>
        <v>MATERIALES Y ÚTILES DE OFICINA</v>
      </c>
      <c r="E38" s="231"/>
      <c r="F38" s="231"/>
      <c r="G38" s="96"/>
    </row>
    <row r="39" spans="2:7" ht="15" hidden="1" customHeight="1">
      <c r="B39" s="235"/>
      <c r="C39" s="59">
        <f>+[5]CALENDARIO!$D$33</f>
        <v>21201</v>
      </c>
      <c r="D39" s="230" t="str">
        <f>+VLOOKUP(C39,[6]CATALOGO!C13:D449,2,0)</f>
        <v>MATERIALES Y ÚTILES DE IMPRESIÓN Y REPRODUCCIÓN</v>
      </c>
      <c r="E39" s="231"/>
      <c r="F39" s="231"/>
      <c r="G39" s="96"/>
    </row>
    <row r="40" spans="2:7" ht="15" hidden="1" customHeight="1">
      <c r="B40" s="235"/>
      <c r="C40" s="59">
        <f>+[5]CALENDARIO!$D$34</f>
        <v>21401</v>
      </c>
      <c r="D40" s="230" t="str">
        <f>+VLOOKUP(C40,[6]CATALOGO!C14:D450,2,0)</f>
        <v>MATERIALES Y ÚTILES PARA EL PROCESAMIENTO EN EQUIPOS Y BIENES INFORMÁTICOS</v>
      </c>
      <c r="E40" s="231"/>
      <c r="F40" s="231"/>
      <c r="G40" s="96"/>
    </row>
    <row r="41" spans="2:7" ht="15" hidden="1" customHeight="1">
      <c r="B41" s="235"/>
      <c r="C41" s="59">
        <f>+[5]CALENDARIO!$D$35</f>
        <v>29401</v>
      </c>
      <c r="D41" s="230" t="str">
        <f>+VLOOKUP(C41,[6]CATALOGO!C15:D451,2,0)</f>
        <v>REFACCIONES Y ACCESORIOS PARA EQUIPO DE CÓMPUTO</v>
      </c>
      <c r="E41" s="231"/>
      <c r="F41" s="231"/>
      <c r="G41" s="96"/>
    </row>
    <row r="42" spans="2:7" ht="15" hidden="1" customHeight="1">
      <c r="B42" s="235"/>
      <c r="C42" s="60">
        <f>+[5]CALENDARIO!$D$36</f>
        <v>26102</v>
      </c>
      <c r="D42" s="237" t="str">
        <f>+VLOOKUP(C42,[6]CATALOGO!C16:D452,2,0)</f>
        <v>COMBUSTIBLES, LUBRICANTES Y ADITIVOS PARA VEHÍCULOS TERRESTRES, AÉREOS, MARÍTIMOS, LACUSTRES Y FLUVIALES DESTINADOS A SERVICIOS PÚBLICOS Y LA OPERACIÓN DE PROGRAMAS PÚBLICOS</v>
      </c>
      <c r="E42" s="238"/>
      <c r="F42" s="238"/>
      <c r="G42" s="97"/>
    </row>
    <row r="43" spans="2:7" hidden="1">
      <c r="B43" s="235"/>
      <c r="C43" s="59">
        <f>+[5]CALENDARIO!$D$37</f>
        <v>29601</v>
      </c>
      <c r="D43" s="230" t="str">
        <f>+VLOOKUP(C43,[6]CATALOGO!C17:D453,2,0)</f>
        <v>REFACCIONES Y ACCESORIOS MENORES DE EQUIPO DE TRANSPORTE</v>
      </c>
      <c r="E43" s="231"/>
      <c r="F43" s="231"/>
      <c r="G43" s="96"/>
    </row>
    <row r="44" spans="2:7" hidden="1">
      <c r="B44" s="235"/>
      <c r="C44" s="59">
        <v>35501</v>
      </c>
      <c r="D44" s="230" t="str">
        <f>+VLOOKUP(C44,[6]CATALOGO!C18:D454,2,0)</f>
        <v>MANTENIMIENTO Y CONSERVACIÓN DE VEHÍCULOS TERRESTRES, AÉREOS, MARÍTIMOS, LACUSTRES Y FLUVIALES</v>
      </c>
      <c r="E44" s="231"/>
      <c r="F44" s="231"/>
      <c r="G44" s="96"/>
    </row>
    <row r="45" spans="2:7">
      <c r="B45" s="235"/>
      <c r="C45" s="59">
        <v>44105</v>
      </c>
      <c r="D45" s="230" t="str">
        <f>+VLOOKUP(C45,[6]CATALOGO!C19:D455,2,0)</f>
        <v>APOYO A VOLUNTARIOS QUE PARTICIPAN EN DIVERSOS PROGRAMAS FEDERALES</v>
      </c>
      <c r="E45" s="231"/>
      <c r="F45" s="231"/>
      <c r="G45" s="54">
        <v>400400</v>
      </c>
    </row>
    <row r="46" spans="2:7">
      <c r="B46" s="235"/>
      <c r="C46" s="232" t="s">
        <v>522</v>
      </c>
      <c r="D46" s="232"/>
      <c r="E46" s="232"/>
      <c r="F46" s="232"/>
      <c r="G46" s="162">
        <f>+SUM(G38:G45)</f>
        <v>400400</v>
      </c>
    </row>
    <row r="47" spans="2:7" hidden="1">
      <c r="B47" s="235" t="str">
        <f>+[5]CALENDARIO!$C$40</f>
        <v>PLAZAS COMUNITARIAS</v>
      </c>
      <c r="C47" s="59">
        <f>+[5]CALENDARIO!$D$41</f>
        <v>21201</v>
      </c>
      <c r="D47" s="230" t="str">
        <f>+VLOOKUP(C47,[6]CATALOGO!C19:D455,2,0)</f>
        <v>MATERIALES Y ÚTILES DE IMPRESIÓN Y REPRODUCCIÓN</v>
      </c>
      <c r="E47" s="231"/>
      <c r="F47" s="231"/>
      <c r="G47" s="96"/>
    </row>
    <row r="48" spans="2:7" hidden="1">
      <c r="B48" s="235"/>
      <c r="C48" s="59">
        <f>+[5]CALENDARIO!$D$42</f>
        <v>21401</v>
      </c>
      <c r="D48" s="230" t="str">
        <f>+VLOOKUP(C48,[6]CATALOGO!C20:D456,2,0)</f>
        <v>MATERIALES Y ÚTILES PARA EL PROCESAMIENTO EN EQUIPOS Y BIENES INFORMÁTICOS</v>
      </c>
      <c r="E48" s="231"/>
      <c r="F48" s="231"/>
      <c r="G48" s="96"/>
    </row>
    <row r="49" spans="2:7" hidden="1">
      <c r="B49" s="235"/>
      <c r="C49" s="59">
        <f>+[5]CALENDARIO!$D$43</f>
        <v>29401</v>
      </c>
      <c r="D49" s="230" t="str">
        <f>+VLOOKUP(C49,[6]CATALOGO!C21:D457,2,0)</f>
        <v>REFACCIONES Y ACCESORIOS PARA EQUIPO DE CÓMPUTO</v>
      </c>
      <c r="E49" s="231"/>
      <c r="F49" s="231"/>
      <c r="G49" s="96"/>
    </row>
    <row r="50" spans="2:7">
      <c r="B50" s="235"/>
      <c r="C50" s="59">
        <v>44105</v>
      </c>
      <c r="D50" s="230" t="str">
        <f>+VLOOKUP(C50,[6]CATALOGO!C23:D459,2,0)</f>
        <v>APOYO A VOLUNTARIOS QUE PARTICIPAN EN DIVERSOS PROGRAMAS FEDERALES</v>
      </c>
      <c r="E50" s="231"/>
      <c r="F50" s="231"/>
      <c r="G50" s="54">
        <v>2381660</v>
      </c>
    </row>
    <row r="51" spans="2:7">
      <c r="B51" s="241"/>
      <c r="C51" s="232" t="s">
        <v>531</v>
      </c>
      <c r="D51" s="232"/>
      <c r="E51" s="232"/>
      <c r="F51" s="232"/>
      <c r="G51" s="162">
        <f>+SUM(G47:G50)</f>
        <v>2381660</v>
      </c>
    </row>
    <row r="52" spans="2:7">
      <c r="B52" s="243" t="s">
        <v>587</v>
      </c>
      <c r="C52" s="59">
        <v>21401</v>
      </c>
      <c r="D52" s="230" t="str">
        <f>+VLOOKUP(C52,[6]CATALOGO!C24:D460,2,0)</f>
        <v>MATERIALES Y ÚTILES PARA EL PROCESAMIENTO EN EQUIPOS Y BIENES INFORMÁTICOS</v>
      </c>
      <c r="E52" s="231"/>
      <c r="F52" s="231"/>
      <c r="G52" s="54">
        <v>10000</v>
      </c>
    </row>
    <row r="53" spans="2:7">
      <c r="B53" s="244"/>
      <c r="C53" s="59">
        <v>26102</v>
      </c>
      <c r="D53" s="230" t="str">
        <f>+VLOOKUP(C53,[6]CATALOGO!C25:D461,2,0)</f>
        <v>COMBUSTIBLES, LUBRICANTES Y ADITIVOS PARA VEHÍCULOS TERRESTRES, AÉREOS, MARÍTIMOS, LACUSTRES Y FLUVIALES DESTINADOS A SERVICIOS PÚBLICOS Y LA OPERACIÓN DE PROGRAMAS PÚBLICOS</v>
      </c>
      <c r="E53" s="231"/>
      <c r="F53" s="231"/>
      <c r="G53" s="54">
        <v>0</v>
      </c>
    </row>
    <row r="54" spans="2:7">
      <c r="B54" s="244"/>
      <c r="C54" s="59">
        <v>33604</v>
      </c>
      <c r="D54" s="230" t="str">
        <f>+VLOOKUP(C54,[6]CATALOGO!C26:D462,2,0)</f>
        <v>IMPRESIÓN Y ELABORACIÓN DE MATERIAL INFORMATIVO DERIVADO DE LA OPERACIÓN Y ADMINISTRACIÓN DE LAS DEPENDENCIAS Y ENTIDADES</v>
      </c>
      <c r="E54" s="231"/>
      <c r="F54" s="231"/>
      <c r="G54" s="54">
        <v>0</v>
      </c>
    </row>
    <row r="55" spans="2:7">
      <c r="B55" s="244"/>
      <c r="C55" s="59">
        <v>35102</v>
      </c>
      <c r="D55" s="230" t="str">
        <f>+VLOOKUP(C55,[6]CATALOGO!C27:D463,2,0)</f>
        <v>MANTENIMIENTO Y CONSERVACIÓN DE INMUEBLES PARA LA PRESTACIÓN DE SERVICIOS PÚBLICOS</v>
      </c>
      <c r="E55" s="231"/>
      <c r="F55" s="231"/>
      <c r="G55" s="54">
        <v>0</v>
      </c>
    </row>
    <row r="56" spans="2:7">
      <c r="B56" s="244"/>
      <c r="C56" s="59">
        <v>35201</v>
      </c>
      <c r="D56" s="230" t="str">
        <f>+VLOOKUP(C56,[6]CATALOGO!C28:D464,2,0)</f>
        <v>MANTENIMIENTO Y CONSERVACIÓN DE MOBILIARIO Y EQUIPO DE ADMINISTRACIÓN</v>
      </c>
      <c r="E56" s="231"/>
      <c r="F56" s="231"/>
      <c r="G56" s="54">
        <v>0</v>
      </c>
    </row>
    <row r="57" spans="2:7">
      <c r="B57" s="244"/>
      <c r="C57" s="59">
        <v>35501</v>
      </c>
      <c r="D57" s="230" t="str">
        <f>+VLOOKUP(C57,[6]CATALOGO!C29:D465,2,0)</f>
        <v>MANTENIMIENTO Y CONSERVACIÓN DE VEHÍCULOS TERRESTRES, AÉREOS, MARÍTIMOS, LACUSTRES Y FLUVIALES</v>
      </c>
      <c r="E57" s="231"/>
      <c r="F57" s="231"/>
      <c r="G57" s="54">
        <v>0</v>
      </c>
    </row>
    <row r="58" spans="2:7">
      <c r="B58" s="244"/>
      <c r="C58" s="59">
        <v>44105</v>
      </c>
      <c r="D58" s="230" t="str">
        <f>+VLOOKUP(C58,[6]CATALOGO!C25:D461,2,0)</f>
        <v>APOYO A VOLUNTARIOS QUE PARTICIPAN EN DIVERSOS PROGRAMAS FEDERALES</v>
      </c>
      <c r="E58" s="231"/>
      <c r="F58" s="231"/>
      <c r="G58" s="54">
        <v>664398</v>
      </c>
    </row>
    <row r="59" spans="2:7" ht="15.75" customHeight="1" thickBot="1">
      <c r="B59" s="245"/>
      <c r="C59" s="242" t="s">
        <v>588</v>
      </c>
      <c r="D59" s="242"/>
      <c r="E59" s="242"/>
      <c r="F59" s="242"/>
      <c r="G59" s="163">
        <f>SUM(G52:G58)</f>
        <v>674398</v>
      </c>
    </row>
    <row r="60" spans="2:7">
      <c r="B60" s="88"/>
      <c r="C60" s="88"/>
      <c r="D60" s="88"/>
      <c r="E60" s="88"/>
      <c r="F60" s="88"/>
      <c r="G60" s="88"/>
    </row>
    <row r="61" spans="2:7">
      <c r="B61" s="88"/>
      <c r="C61" s="88"/>
      <c r="D61" s="88"/>
      <c r="E61" s="88"/>
      <c r="F61" s="88"/>
      <c r="G61" s="88"/>
    </row>
    <row r="62" spans="2:7">
      <c r="B62" s="239" t="s">
        <v>533</v>
      </c>
      <c r="C62" s="240"/>
      <c r="D62" s="148" t="s">
        <v>534</v>
      </c>
      <c r="E62" s="88"/>
      <c r="F62" s="88"/>
      <c r="G62" s="88"/>
    </row>
    <row r="63" spans="2:7">
      <c r="B63" s="89" t="s">
        <v>527</v>
      </c>
      <c r="C63" s="90">
        <f>+G52+G53</f>
        <v>10000</v>
      </c>
      <c r="D63" s="91" t="str">
        <f>+IF(C63=E11,"CORRECTO","INCORRECTO")</f>
        <v>CORRECTO</v>
      </c>
      <c r="E63" s="88"/>
      <c r="F63" s="88"/>
      <c r="G63" s="88"/>
    </row>
    <row r="64" spans="2:7">
      <c r="B64" s="89" t="s">
        <v>528</v>
      </c>
      <c r="C64" s="90">
        <f>+G54+G55+G56+G57</f>
        <v>0</v>
      </c>
      <c r="D64" s="91" t="str">
        <f>+IF(C64=E12,"CORRECTO","INCORRECTO")</f>
        <v>CORRECTO</v>
      </c>
      <c r="E64" s="88"/>
      <c r="F64" s="88"/>
      <c r="G64" s="88"/>
    </row>
    <row r="65" spans="2:7">
      <c r="B65" s="89" t="s">
        <v>529</v>
      </c>
      <c r="C65" s="90">
        <f>+G30+G34+G36+G45+G50+G58</f>
        <v>12899635</v>
      </c>
      <c r="D65" s="91" t="str">
        <f>+IF(C65=E13,"CORRECTO","INCORRECTO")</f>
        <v>CORRECTO</v>
      </c>
      <c r="E65" s="88"/>
      <c r="F65" s="88"/>
      <c r="G65" s="88"/>
    </row>
    <row r="66" spans="2:7">
      <c r="B66" s="88"/>
      <c r="C66" s="88"/>
      <c r="D66" s="88"/>
      <c r="E66" s="88"/>
      <c r="F66" s="88"/>
      <c r="G66" s="88"/>
    </row>
    <row r="67" spans="2:7">
      <c r="B67" s="88"/>
      <c r="C67" s="88"/>
      <c r="D67" s="88"/>
      <c r="E67" s="88"/>
      <c r="F67" s="88"/>
      <c r="G67" s="88"/>
    </row>
    <row r="68" spans="2:7" hidden="1">
      <c r="B68" s="88"/>
      <c r="C68" s="88"/>
      <c r="D68" s="88"/>
      <c r="E68" s="88"/>
      <c r="F68" s="88"/>
      <c r="G68" s="88"/>
    </row>
    <row r="69" spans="2:7" hidden="1">
      <c r="B69" s="88"/>
      <c r="C69" s="88"/>
      <c r="D69" s="88"/>
      <c r="E69" s="88"/>
      <c r="F69" s="88"/>
      <c r="G69" s="88"/>
    </row>
    <row r="70" spans="2:7" hidden="1">
      <c r="B70" s="88"/>
      <c r="C70" s="88"/>
      <c r="D70" s="88"/>
      <c r="E70" s="88"/>
      <c r="F70" s="88"/>
      <c r="G70" s="88"/>
    </row>
    <row r="71" spans="2:7" hidden="1">
      <c r="B71" s="88"/>
      <c r="C71" s="88"/>
      <c r="D71" s="88"/>
      <c r="E71" s="88"/>
      <c r="F71" s="88"/>
      <c r="G71" s="88"/>
    </row>
    <row r="72" spans="2:7" hidden="1">
      <c r="B72" s="88"/>
      <c r="C72" s="88"/>
      <c r="D72" s="88"/>
      <c r="E72" s="88"/>
      <c r="F72" s="88"/>
      <c r="G72" s="88"/>
    </row>
    <row r="73" spans="2:7" hidden="1">
      <c r="B73" s="88"/>
      <c r="C73" s="88"/>
      <c r="D73" s="88"/>
      <c r="E73" s="88"/>
      <c r="F73" s="88"/>
      <c r="G73" s="88"/>
    </row>
    <row r="74" spans="2:7" hidden="1">
      <c r="B74" s="88"/>
      <c r="C74" s="88"/>
      <c r="D74" s="88"/>
      <c r="E74" s="88"/>
      <c r="F74" s="88"/>
      <c r="G74" s="88"/>
    </row>
    <row r="75" spans="2:7" hidden="1">
      <c r="B75" s="88"/>
      <c r="C75" s="88"/>
      <c r="D75" s="88"/>
      <c r="E75" s="88"/>
      <c r="F75" s="88"/>
      <c r="G75" s="88"/>
    </row>
    <row r="76" spans="2:7" hidden="1">
      <c r="B76" s="88"/>
      <c r="C76" s="88"/>
      <c r="D76" s="88"/>
      <c r="E76" s="88"/>
      <c r="F76" s="88"/>
      <c r="G76" s="88"/>
    </row>
  </sheetData>
  <sheetProtection password="E727" sheet="1" objects="1" scenarios="1"/>
  <customSheetViews>
    <customSheetView guid="{1C6F7EB1-966B-4B9A-8DC7-91574CBFD378}" fitToPage="1">
      <pageMargins left="0.25" right="0.25" top="0.75" bottom="0.75" header="0.3" footer="0.3"/>
      <pageSetup scale="65" orientation="landscape" r:id="rId1"/>
      <headerFooter>
        <oddHeader>&amp;C&amp;G</oddHeader>
      </headerFooter>
    </customSheetView>
    <customSheetView guid="{D74BCB23-1516-412E-B6F3-088F98D88FC8}" fitToPage="1">
      <selection activeCell="C6" sqref="C6:D6"/>
      <pageMargins left="0.25" right="0.25" top="0.75" bottom="0.75" header="0.3" footer="0.3"/>
      <pageSetup scale="65" orientation="landscape" r:id="rId2"/>
      <headerFooter>
        <oddHeader>&amp;C&amp;G</oddHeader>
      </headerFooter>
    </customSheetView>
    <customSheetView guid="{80E7DA02-1B60-4892-8DF8-F1D90CFB8D6E}" fitToPage="1">
      <selection activeCell="C19" sqref="C19"/>
      <pageMargins left="0.25" right="0.25" top="0.75" bottom="0.75" header="0.3" footer="0.3"/>
      <pageSetup scale="65" orientation="landscape" r:id="rId3"/>
      <headerFooter>
        <oddHeader>&amp;C&amp;G</oddHeader>
      </headerFooter>
    </customSheetView>
    <customSheetView guid="{E42DFDCF-263A-44ED-973B-7D34AF1F44E1}" fitToPage="1">
      <pageMargins left="0.25" right="0.25" top="0.75" bottom="0.75" header="0.3" footer="0.3"/>
      <pageSetup scale="65" orientation="landscape" r:id="rId4"/>
      <headerFooter>
        <oddHeader>&amp;C&amp;G</oddHeader>
      </headerFooter>
    </customSheetView>
    <customSheetView guid="{ED49C49A-6049-47A5-8E7A-75CF87152D2E}" fitToPage="1" hiddenRows="1" hiddenColumns="1">
      <selection activeCell="A5" sqref="A5"/>
      <pageMargins left="0.25" right="0.25" top="0.75" bottom="0.75" header="0.3" footer="0.3"/>
      <pageSetup scale="65" orientation="landscape" r:id="rId5"/>
      <headerFooter>
        <oddHeader>&amp;C&amp;G</oddHeader>
      </headerFooter>
    </customSheetView>
  </customSheetViews>
  <mergeCells count="53">
    <mergeCell ref="B62:C62"/>
    <mergeCell ref="B47:B51"/>
    <mergeCell ref="D47:F47"/>
    <mergeCell ref="D48:F48"/>
    <mergeCell ref="D49:F49"/>
    <mergeCell ref="D50:F50"/>
    <mergeCell ref="C51:F51"/>
    <mergeCell ref="D58:F58"/>
    <mergeCell ref="C59:F59"/>
    <mergeCell ref="D52:F52"/>
    <mergeCell ref="B52:B59"/>
    <mergeCell ref="D53:F53"/>
    <mergeCell ref="D54:F54"/>
    <mergeCell ref="D55:F55"/>
    <mergeCell ref="D56:F56"/>
    <mergeCell ref="D57:F57"/>
    <mergeCell ref="B32:B35"/>
    <mergeCell ref="C35:F35"/>
    <mergeCell ref="B36:B37"/>
    <mergeCell ref="B38:B46"/>
    <mergeCell ref="D42:F42"/>
    <mergeCell ref="D43:F43"/>
    <mergeCell ref="D45:F45"/>
    <mergeCell ref="C46:F46"/>
    <mergeCell ref="C37:F37"/>
    <mergeCell ref="D39:F39"/>
    <mergeCell ref="D40:F40"/>
    <mergeCell ref="D41:F41"/>
    <mergeCell ref="D32:F32"/>
    <mergeCell ref="D38:F38"/>
    <mergeCell ref="D33:F33"/>
    <mergeCell ref="D34:F34"/>
    <mergeCell ref="C5:D5"/>
    <mergeCell ref="C6:D6"/>
    <mergeCell ref="B16:G16"/>
    <mergeCell ref="B19:B31"/>
    <mergeCell ref="D23:F23"/>
    <mergeCell ref="B8:G8"/>
    <mergeCell ref="D18:F18"/>
    <mergeCell ref="D19:F19"/>
    <mergeCell ref="D20:F20"/>
    <mergeCell ref="D21:F21"/>
    <mergeCell ref="D22:F22"/>
    <mergeCell ref="D44:F44"/>
    <mergeCell ref="D36:F36"/>
    <mergeCell ref="D29:F29"/>
    <mergeCell ref="C31:F31"/>
    <mergeCell ref="D24:F24"/>
    <mergeCell ref="D25:F25"/>
    <mergeCell ref="D26:F26"/>
    <mergeCell ref="D27:F27"/>
    <mergeCell ref="D28:F28"/>
    <mergeCell ref="D30:F30"/>
  </mergeCells>
  <pageMargins left="0.25" right="0.25" top="0.75" bottom="0.75" header="0.3" footer="0.3"/>
  <pageSetup scale="65" orientation="landscape" r:id="rId6"/>
  <headerFooter>
    <oddHeader>&amp;C&amp;G</oddHead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J234"/>
  <sheetViews>
    <sheetView topLeftCell="C1" zoomScaleNormal="100" workbookViewId="0">
      <selection activeCell="C120" sqref="C120:C165"/>
    </sheetView>
  </sheetViews>
  <sheetFormatPr baseColWidth="10" defaultColWidth="0" defaultRowHeight="15" zeroHeight="1"/>
  <cols>
    <col min="1" max="1" width="11.42578125" style="1" customWidth="1"/>
    <col min="2" max="2" width="25.85546875" style="1" bestFit="1" customWidth="1"/>
    <col min="3" max="3" width="30.7109375" style="1" customWidth="1"/>
    <col min="4" max="4" width="45" style="1" customWidth="1"/>
    <col min="5" max="7" width="30.7109375" style="1" customWidth="1"/>
    <col min="8" max="8" width="11.42578125" style="1" customWidth="1"/>
    <col min="9" max="9" width="11.42578125" style="1" hidden="1" customWidth="1"/>
    <col min="10" max="10" width="36.140625" style="1" hidden="1" customWidth="1"/>
    <col min="11" max="16384" width="11.42578125" style="1" hidden="1"/>
  </cols>
  <sheetData>
    <row r="1" spans="2:7"/>
    <row r="2" spans="2:7"/>
    <row r="3" spans="2:7"/>
    <row r="4" spans="2:7"/>
    <row r="5" spans="2:7" ht="23.25">
      <c r="B5" s="56" t="s">
        <v>0</v>
      </c>
      <c r="C5" s="233" t="str">
        <f>+RPP_2016!C4</f>
        <v>COLIMA</v>
      </c>
      <c r="D5" s="233"/>
    </row>
    <row r="6" spans="2:7" ht="23.25">
      <c r="B6" s="56" t="s">
        <v>32</v>
      </c>
      <c r="C6" s="233" t="str">
        <f>+RPP_2016!M4</f>
        <v>ENERO-DICIEMBRE</v>
      </c>
      <c r="D6" s="233"/>
    </row>
    <row r="7" spans="2:7"/>
    <row r="8" spans="2:7">
      <c r="B8" s="234" t="s">
        <v>523</v>
      </c>
      <c r="C8" s="234"/>
      <c r="D8" s="234"/>
      <c r="E8" s="234"/>
      <c r="F8" s="234"/>
      <c r="G8" s="234"/>
    </row>
    <row r="9" spans="2:7">
      <c r="B9" s="122" t="s">
        <v>71</v>
      </c>
      <c r="C9" s="122" t="s">
        <v>515</v>
      </c>
      <c r="D9" s="122" t="s">
        <v>72</v>
      </c>
      <c r="E9" s="122" t="s">
        <v>514</v>
      </c>
      <c r="F9" s="122" t="s">
        <v>516</v>
      </c>
      <c r="G9" s="122" t="s">
        <v>517</v>
      </c>
    </row>
    <row r="10" spans="2:7">
      <c r="B10" s="148">
        <v>1000</v>
      </c>
      <c r="C10" s="44">
        <f>+RPP_2016!C72</f>
        <v>24490834</v>
      </c>
      <c r="D10" s="45">
        <f>+RPP_2016!D72:D72</f>
        <v>25272719.34</v>
      </c>
      <c r="E10" s="45">
        <f>+RPP_2016!E72</f>
        <v>23692978.149999999</v>
      </c>
      <c r="F10" s="45">
        <f>+RPP_2016!F72</f>
        <v>0</v>
      </c>
      <c r="G10" s="44">
        <f>+D10-E10-F10</f>
        <v>1579741.1900000013</v>
      </c>
    </row>
    <row r="11" spans="2:7">
      <c r="B11" s="148">
        <v>2000</v>
      </c>
      <c r="C11" s="44">
        <f>+RPP_2016!C73</f>
        <v>2324450</v>
      </c>
      <c r="D11" s="45">
        <f>+RPP_2016!D73</f>
        <v>2292352.3199999998</v>
      </c>
      <c r="E11" s="45">
        <f>+RPP_2016!E73</f>
        <v>2292352.3199999998</v>
      </c>
      <c r="F11" s="45">
        <f>+RPP_2016!F73</f>
        <v>0</v>
      </c>
      <c r="G11" s="44">
        <f>+D11-E11-F11</f>
        <v>0</v>
      </c>
    </row>
    <row r="12" spans="2:7">
      <c r="B12" s="148">
        <v>3000</v>
      </c>
      <c r="C12" s="44">
        <f>+RPP_2016!C74</f>
        <v>4939979</v>
      </c>
      <c r="D12" s="45">
        <f>+RPP_2016!D74</f>
        <v>4972076.68</v>
      </c>
      <c r="E12" s="45">
        <f>+RPP_2016!E74</f>
        <v>4972076.68</v>
      </c>
      <c r="F12" s="45">
        <f>+RPP_2016!F74</f>
        <v>0</v>
      </c>
      <c r="G12" s="44">
        <f>+D12-E12-F12</f>
        <v>0</v>
      </c>
    </row>
    <row r="13" spans="2:7">
      <c r="B13" s="148">
        <v>4000</v>
      </c>
      <c r="C13" s="44">
        <f>+RPP_2016!C75</f>
        <v>0</v>
      </c>
      <c r="D13" s="45">
        <f>+RPP_2016!D75</f>
        <v>0</v>
      </c>
      <c r="E13" s="45">
        <f>+RPP_2016!E75</f>
        <v>0</v>
      </c>
      <c r="F13" s="45">
        <f>+RPP_2016!F75</f>
        <v>0</v>
      </c>
      <c r="G13" s="44">
        <f>+D13-E13-F13</f>
        <v>0</v>
      </c>
    </row>
    <row r="14" spans="2:7">
      <c r="B14" s="148">
        <v>5000</v>
      </c>
      <c r="C14" s="44">
        <f>+RPP_2016!C76</f>
        <v>0</v>
      </c>
      <c r="D14" s="45">
        <f>+RPP_2016!D76</f>
        <v>0</v>
      </c>
      <c r="E14" s="45">
        <f>+RPP_2016!E76</f>
        <v>0</v>
      </c>
      <c r="F14" s="45">
        <f>+RPP_2016!F76</f>
        <v>0</v>
      </c>
      <c r="G14" s="44">
        <f>+D14-E14-F14</f>
        <v>0</v>
      </c>
    </row>
    <row r="15" spans="2:7">
      <c r="B15" s="148" t="s">
        <v>25</v>
      </c>
      <c r="C15" s="149">
        <f>+SUM(C10:C14)</f>
        <v>31755263</v>
      </c>
      <c r="D15" s="149">
        <f>+SUM(D10:D14)</f>
        <v>32537148.34</v>
      </c>
      <c r="E15" s="149">
        <f>+SUM(E10:E14)</f>
        <v>30957407.149999999</v>
      </c>
      <c r="F15" s="149">
        <f>+SUM(F10:F14)</f>
        <v>0</v>
      </c>
      <c r="G15" s="149">
        <f>+SUM(G10:G14)</f>
        <v>1579741.1900000013</v>
      </c>
    </row>
    <row r="16" spans="2:7">
      <c r="B16" s="49"/>
      <c r="C16" s="50"/>
      <c r="D16" s="50"/>
      <c r="E16" s="50"/>
      <c r="F16" s="50"/>
      <c r="G16" s="50"/>
    </row>
    <row r="17" spans="2:7">
      <c r="B17" s="234" t="s">
        <v>543</v>
      </c>
      <c r="C17" s="234"/>
      <c r="D17" s="234"/>
      <c r="E17" s="234"/>
      <c r="F17" s="234"/>
      <c r="G17" s="234"/>
    </row>
    <row r="18" spans="2:7"/>
    <row r="19" spans="2:7">
      <c r="B19" s="152" t="s">
        <v>34</v>
      </c>
      <c r="C19" s="148" t="s">
        <v>73</v>
      </c>
      <c r="D19" s="247" t="s">
        <v>74</v>
      </c>
      <c r="E19" s="247"/>
      <c r="F19" s="247"/>
      <c r="G19" s="148" t="s">
        <v>518</v>
      </c>
    </row>
    <row r="20" spans="2:7" ht="15" customHeight="1">
      <c r="B20" s="246" t="str">
        <f>+[5]CALENDARIO!$C$19</f>
        <v>ATENCION A LA DEMANDA</v>
      </c>
      <c r="C20" s="95" t="s">
        <v>536</v>
      </c>
      <c r="D20" s="230" t="e">
        <f>+VLOOKUP(C20,CATALOGO!$C$79:$D$264,2,0)</f>
        <v>#N/A</v>
      </c>
      <c r="E20" s="231"/>
      <c r="F20" s="231"/>
      <c r="G20" s="61">
        <v>0</v>
      </c>
    </row>
    <row r="21" spans="2:7" ht="15" customHeight="1">
      <c r="B21" s="246"/>
      <c r="C21" s="95" t="s">
        <v>536</v>
      </c>
      <c r="D21" s="230" t="e">
        <f>+VLOOKUP(C21,CATALOGO!$C$79:$D$264,2,0)</f>
        <v>#N/A</v>
      </c>
      <c r="E21" s="231"/>
      <c r="F21" s="231"/>
      <c r="G21" s="61">
        <v>0</v>
      </c>
    </row>
    <row r="22" spans="2:7" ht="15" customHeight="1">
      <c r="B22" s="246"/>
      <c r="C22" s="95" t="s">
        <v>536</v>
      </c>
      <c r="D22" s="230" t="e">
        <f>+VLOOKUP(C22,CATALOGO!$C$79:$D$264,2,0)</f>
        <v>#N/A</v>
      </c>
      <c r="E22" s="231"/>
      <c r="F22" s="231"/>
      <c r="G22" s="61">
        <v>0</v>
      </c>
    </row>
    <row r="23" spans="2:7" ht="15" customHeight="1">
      <c r="B23" s="246"/>
      <c r="C23" s="95" t="s">
        <v>536</v>
      </c>
      <c r="D23" s="230" t="e">
        <f>+VLOOKUP(C23,CATALOGO!$C$79:$D$264,2,0)</f>
        <v>#N/A</v>
      </c>
      <c r="E23" s="231"/>
      <c r="F23" s="231"/>
      <c r="G23" s="61">
        <v>0</v>
      </c>
    </row>
    <row r="24" spans="2:7" ht="15" customHeight="1">
      <c r="B24" s="246"/>
      <c r="C24" s="95" t="s">
        <v>536</v>
      </c>
      <c r="D24" s="230" t="e">
        <f>+VLOOKUP(C24,CATALOGO!$C$79:$D$264,2,0)</f>
        <v>#N/A</v>
      </c>
      <c r="E24" s="231"/>
      <c r="F24" s="231"/>
      <c r="G24" s="61">
        <v>0</v>
      </c>
    </row>
    <row r="25" spans="2:7" ht="15" customHeight="1">
      <c r="B25" s="246"/>
      <c r="C25" s="95" t="s">
        <v>536</v>
      </c>
      <c r="D25" s="230" t="e">
        <f>+VLOOKUP(C25,CATALOGO!$C$79:$D$264,2,0)</f>
        <v>#N/A</v>
      </c>
      <c r="E25" s="231"/>
      <c r="F25" s="231"/>
      <c r="G25" s="61">
        <v>0</v>
      </c>
    </row>
    <row r="26" spans="2:7" ht="15" customHeight="1">
      <c r="B26" s="246"/>
      <c r="C26" s="95" t="s">
        <v>536</v>
      </c>
      <c r="D26" s="230" t="e">
        <f>+VLOOKUP(C26,CATALOGO!$C$79:$D$264,2,0)</f>
        <v>#N/A</v>
      </c>
      <c r="E26" s="231"/>
      <c r="F26" s="231"/>
      <c r="G26" s="61">
        <v>0</v>
      </c>
    </row>
    <row r="27" spans="2:7" ht="15" customHeight="1">
      <c r="B27" s="246"/>
      <c r="C27" s="95" t="s">
        <v>536</v>
      </c>
      <c r="D27" s="230" t="e">
        <f>+VLOOKUP(C27,CATALOGO!$C$79:$D$264,2,0)</f>
        <v>#N/A</v>
      </c>
      <c r="E27" s="231"/>
      <c r="F27" s="231"/>
      <c r="G27" s="61">
        <v>0</v>
      </c>
    </row>
    <row r="28" spans="2:7" ht="15" customHeight="1">
      <c r="B28" s="246"/>
      <c r="C28" s="95" t="s">
        <v>536</v>
      </c>
      <c r="D28" s="230" t="e">
        <f>+VLOOKUP(C28,CATALOGO!$C$79:$D$264,2,0)</f>
        <v>#N/A</v>
      </c>
      <c r="E28" s="231"/>
      <c r="F28" s="231"/>
      <c r="G28" s="61">
        <v>0</v>
      </c>
    </row>
    <row r="29" spans="2:7" ht="15" customHeight="1">
      <c r="B29" s="246"/>
      <c r="C29" s="95" t="s">
        <v>536</v>
      </c>
      <c r="D29" s="230" t="e">
        <f>+VLOOKUP(C29,CATALOGO!$C$79:$D$264,2,0)</f>
        <v>#N/A</v>
      </c>
      <c r="E29" s="231"/>
      <c r="F29" s="231"/>
      <c r="G29" s="61">
        <v>0</v>
      </c>
    </row>
    <row r="30" spans="2:7" ht="15" customHeight="1">
      <c r="B30" s="246"/>
      <c r="C30" s="95" t="s">
        <v>536</v>
      </c>
      <c r="D30" s="230" t="e">
        <f>+VLOOKUP(C30,CATALOGO!$C$79:$D$264,2,0)</f>
        <v>#N/A</v>
      </c>
      <c r="E30" s="231"/>
      <c r="F30" s="231"/>
      <c r="G30" s="61">
        <v>0</v>
      </c>
    </row>
    <row r="31" spans="2:7" ht="15" customHeight="1">
      <c r="B31" s="246"/>
      <c r="C31" s="95" t="s">
        <v>536</v>
      </c>
      <c r="D31" s="230" t="e">
        <f>+VLOOKUP(C31,CATALOGO!$C$79:$D$264,2,0)</f>
        <v>#N/A</v>
      </c>
      <c r="E31" s="231"/>
      <c r="F31" s="231"/>
      <c r="G31" s="61">
        <v>0</v>
      </c>
    </row>
    <row r="32" spans="2:7" ht="15" customHeight="1">
      <c r="B32" s="246"/>
      <c r="C32" s="95" t="s">
        <v>536</v>
      </c>
      <c r="D32" s="230" t="e">
        <f>+VLOOKUP(C32,CATALOGO!$C$79:$D$264,2,0)</f>
        <v>#N/A</v>
      </c>
      <c r="E32" s="231"/>
      <c r="F32" s="231"/>
      <c r="G32" s="61">
        <v>0</v>
      </c>
    </row>
    <row r="33" spans="2:7" ht="15" customHeight="1">
      <c r="B33" s="246"/>
      <c r="C33" s="95" t="s">
        <v>536</v>
      </c>
      <c r="D33" s="230" t="e">
        <f>+VLOOKUP(C33,CATALOGO!$C$79:$D$264,2,0)</f>
        <v>#N/A</v>
      </c>
      <c r="E33" s="231"/>
      <c r="F33" s="231"/>
      <c r="G33" s="61">
        <v>0</v>
      </c>
    </row>
    <row r="34" spans="2:7" ht="15" customHeight="1">
      <c r="B34" s="246"/>
      <c r="C34" s="59">
        <v>44105</v>
      </c>
      <c r="D34" s="230" t="str">
        <f>+VLOOKUP(C34,[6]CATALOGO!C43:D479,2,0)</f>
        <v>APOYO A VOLUNTARIOS QUE PARTICIPAN EN DIVERSOS PROGRAMAS FEDERALES</v>
      </c>
      <c r="E34" s="231"/>
      <c r="F34" s="231"/>
      <c r="G34" s="61">
        <v>0</v>
      </c>
    </row>
    <row r="35" spans="2:7" ht="15" customHeight="1">
      <c r="B35" s="246"/>
      <c r="C35" s="232" t="s">
        <v>519</v>
      </c>
      <c r="D35" s="232"/>
      <c r="E35" s="232"/>
      <c r="F35" s="232"/>
      <c r="G35" s="164">
        <f>+SUM(G20:G34)</f>
        <v>0</v>
      </c>
    </row>
    <row r="36" spans="2:7" ht="15" customHeight="1">
      <c r="B36" s="246" t="str">
        <f>+[5]CALENDARIO!$C$23</f>
        <v>FORMACIÓN</v>
      </c>
      <c r="C36" s="95">
        <v>38301</v>
      </c>
      <c r="D36" s="230" t="str">
        <f>+VLOOKUP(C36,CATALOGO!$C$79:$D$264,2,0)</f>
        <v>CONGRESOS Y CONVENCIONES</v>
      </c>
      <c r="E36" s="231"/>
      <c r="F36" s="231"/>
      <c r="G36" s="61">
        <v>64565.71</v>
      </c>
    </row>
    <row r="37" spans="2:7" ht="15" customHeight="1">
      <c r="B37" s="246"/>
      <c r="C37" s="95" t="s">
        <v>536</v>
      </c>
      <c r="D37" s="230" t="e">
        <f>+VLOOKUP(C37,CATALOGO!$C$79:$D$264,2,0)</f>
        <v>#N/A</v>
      </c>
      <c r="E37" s="231"/>
      <c r="F37" s="231"/>
      <c r="G37" s="61">
        <v>0</v>
      </c>
    </row>
    <row r="38" spans="2:7" ht="15" customHeight="1">
      <c r="B38" s="246"/>
      <c r="C38" s="95" t="s">
        <v>536</v>
      </c>
      <c r="D38" s="230" t="e">
        <f>+VLOOKUP(C38,CATALOGO!$C$79:$D$264,2,0)</f>
        <v>#N/A</v>
      </c>
      <c r="E38" s="231"/>
      <c r="F38" s="231"/>
      <c r="G38" s="61">
        <v>0</v>
      </c>
    </row>
    <row r="39" spans="2:7" ht="15" customHeight="1">
      <c r="B39" s="246"/>
      <c r="C39" s="95" t="s">
        <v>536</v>
      </c>
      <c r="D39" s="230" t="e">
        <f>+VLOOKUP(C39,CATALOGO!$C$79:$D$264,2,0)</f>
        <v>#N/A</v>
      </c>
      <c r="E39" s="231"/>
      <c r="F39" s="231"/>
      <c r="G39" s="61">
        <v>0</v>
      </c>
    </row>
    <row r="40" spans="2:7" ht="15" customHeight="1">
      <c r="B40" s="246"/>
      <c r="C40" s="95" t="s">
        <v>536</v>
      </c>
      <c r="D40" s="230" t="e">
        <f>+VLOOKUP(C40,CATALOGO!$C$79:$D$264,2,0)</f>
        <v>#N/A</v>
      </c>
      <c r="E40" s="231"/>
      <c r="F40" s="231"/>
      <c r="G40" s="61">
        <v>0</v>
      </c>
    </row>
    <row r="41" spans="2:7" ht="15" customHeight="1">
      <c r="B41" s="246"/>
      <c r="C41" s="95" t="s">
        <v>536</v>
      </c>
      <c r="D41" s="230" t="e">
        <f>+VLOOKUP(C41,CATALOGO!$C$79:$D$264,2,0)</f>
        <v>#N/A</v>
      </c>
      <c r="E41" s="231"/>
      <c r="F41" s="231"/>
      <c r="G41" s="61">
        <v>0</v>
      </c>
    </row>
    <row r="42" spans="2:7" ht="15" customHeight="1">
      <c r="B42" s="246"/>
      <c r="C42" s="95" t="s">
        <v>536</v>
      </c>
      <c r="D42" s="230" t="e">
        <f>+VLOOKUP(C42,CATALOGO!$C$79:$D$264,2,0)</f>
        <v>#N/A</v>
      </c>
      <c r="E42" s="231"/>
      <c r="F42" s="231"/>
      <c r="G42" s="61">
        <v>0</v>
      </c>
    </row>
    <row r="43" spans="2:7" ht="15" customHeight="1">
      <c r="B43" s="246"/>
      <c r="C43" s="95" t="s">
        <v>536</v>
      </c>
      <c r="D43" s="230" t="e">
        <f>+VLOOKUP(C43,CATALOGO!$C$79:$D$264,2,0)</f>
        <v>#N/A</v>
      </c>
      <c r="E43" s="231"/>
      <c r="F43" s="231"/>
      <c r="G43" s="61">
        <v>0</v>
      </c>
    </row>
    <row r="44" spans="2:7" ht="15" customHeight="1">
      <c r="B44" s="246"/>
      <c r="C44" s="95" t="s">
        <v>536</v>
      </c>
      <c r="D44" s="230" t="e">
        <f>+VLOOKUP(C44,CATALOGO!$C$79:$D$264,2,0)</f>
        <v>#N/A</v>
      </c>
      <c r="E44" s="231"/>
      <c r="F44" s="231"/>
      <c r="G44" s="61">
        <v>0</v>
      </c>
    </row>
    <row r="45" spans="2:7" ht="15" customHeight="1">
      <c r="B45" s="246"/>
      <c r="C45" s="95" t="s">
        <v>536</v>
      </c>
      <c r="D45" s="230" t="e">
        <f>+VLOOKUP(C45,CATALOGO!$C$79:$D$264,2,0)</f>
        <v>#N/A</v>
      </c>
      <c r="E45" s="231"/>
      <c r="F45" s="231"/>
      <c r="G45" s="61">
        <v>0</v>
      </c>
    </row>
    <row r="46" spans="2:7" ht="15" customHeight="1">
      <c r="B46" s="246"/>
      <c r="C46" s="95" t="s">
        <v>536</v>
      </c>
      <c r="D46" s="230" t="e">
        <f>+VLOOKUP(C46,CATALOGO!$C$79:$D$264,2,0)</f>
        <v>#N/A</v>
      </c>
      <c r="E46" s="231"/>
      <c r="F46" s="231"/>
      <c r="G46" s="61">
        <v>0</v>
      </c>
    </row>
    <row r="47" spans="2:7" ht="15" customHeight="1">
      <c r="B47" s="246"/>
      <c r="C47" s="95" t="s">
        <v>536</v>
      </c>
      <c r="D47" s="230" t="e">
        <f>+VLOOKUP(C47,CATALOGO!$C$79:$D$264,2,0)</f>
        <v>#N/A</v>
      </c>
      <c r="E47" s="231"/>
      <c r="F47" s="231"/>
      <c r="G47" s="61">
        <v>0</v>
      </c>
    </row>
    <row r="48" spans="2:7" ht="15" customHeight="1">
      <c r="B48" s="246"/>
      <c r="C48" s="95" t="s">
        <v>536</v>
      </c>
      <c r="D48" s="230" t="e">
        <f>+VLOOKUP(C48,CATALOGO!$C$79:$D$264,2,0)</f>
        <v>#N/A</v>
      </c>
      <c r="E48" s="231"/>
      <c r="F48" s="231"/>
      <c r="G48" s="61">
        <v>0</v>
      </c>
    </row>
    <row r="49" spans="2:7" ht="15" customHeight="1">
      <c r="B49" s="246"/>
      <c r="C49" s="95" t="s">
        <v>536</v>
      </c>
      <c r="D49" s="230" t="e">
        <f>+VLOOKUP(C49,CATALOGO!$C$79:$D$264,2,0)</f>
        <v>#N/A</v>
      </c>
      <c r="E49" s="231"/>
      <c r="F49" s="231"/>
      <c r="G49" s="61">
        <v>0</v>
      </c>
    </row>
    <row r="50" spans="2:7" ht="15" customHeight="1">
      <c r="B50" s="246"/>
      <c r="C50" s="59">
        <v>44105</v>
      </c>
      <c r="D50" s="230" t="str">
        <f>+VLOOKUP(C50,[6]CATALOGO!C53:D489,2,0)</f>
        <v>APOYO A VOLUNTARIOS QUE PARTICIPAN EN DIVERSOS PROGRAMAS FEDERALES</v>
      </c>
      <c r="E50" s="231"/>
      <c r="F50" s="231"/>
      <c r="G50" s="61">
        <v>0</v>
      </c>
    </row>
    <row r="51" spans="2:7" ht="15" customHeight="1">
      <c r="B51" s="246"/>
      <c r="C51" s="232" t="s">
        <v>532</v>
      </c>
      <c r="D51" s="232"/>
      <c r="E51" s="232"/>
      <c r="F51" s="232"/>
      <c r="G51" s="164">
        <f>+SUM(G36:G50)</f>
        <v>64565.71</v>
      </c>
    </row>
    <row r="52" spans="2:7" ht="15" customHeight="1">
      <c r="B52" s="246" t="str">
        <f>+[5]CALENDARIO!$C$40</f>
        <v>PLAZAS COMUNITARIAS</v>
      </c>
      <c r="C52" s="95" t="s">
        <v>536</v>
      </c>
      <c r="D52" s="230" t="e">
        <f>+VLOOKUP(C52,CATALOGO!$C$79:$D$264,2,0)</f>
        <v>#N/A</v>
      </c>
      <c r="E52" s="231"/>
      <c r="F52" s="231"/>
      <c r="G52" s="61">
        <v>0</v>
      </c>
    </row>
    <row r="53" spans="2:7" ht="15" customHeight="1">
      <c r="B53" s="246"/>
      <c r="C53" s="95" t="s">
        <v>536</v>
      </c>
      <c r="D53" s="230" t="e">
        <f>+VLOOKUP(C53,CATALOGO!$C$79:$D$264,2,0)</f>
        <v>#N/A</v>
      </c>
      <c r="E53" s="231"/>
      <c r="F53" s="231"/>
      <c r="G53" s="61">
        <v>0</v>
      </c>
    </row>
    <row r="54" spans="2:7" ht="15" customHeight="1">
      <c r="B54" s="246"/>
      <c r="C54" s="95" t="s">
        <v>536</v>
      </c>
      <c r="D54" s="230" t="e">
        <f>+VLOOKUP(C54,CATALOGO!$C$79:$D$264,2,0)</f>
        <v>#N/A</v>
      </c>
      <c r="E54" s="231"/>
      <c r="F54" s="231"/>
      <c r="G54" s="61">
        <v>0</v>
      </c>
    </row>
    <row r="55" spans="2:7" ht="15" customHeight="1">
      <c r="B55" s="246"/>
      <c r="C55" s="95" t="s">
        <v>536</v>
      </c>
      <c r="D55" s="230" t="e">
        <f>+VLOOKUP(C55,CATALOGO!$C$79:$D$264,2,0)</f>
        <v>#N/A</v>
      </c>
      <c r="E55" s="231"/>
      <c r="F55" s="231"/>
      <c r="G55" s="61">
        <v>0</v>
      </c>
    </row>
    <row r="56" spans="2:7" ht="15" customHeight="1">
      <c r="B56" s="246"/>
      <c r="C56" s="95" t="s">
        <v>536</v>
      </c>
      <c r="D56" s="230" t="e">
        <f>+VLOOKUP(C56,CATALOGO!$C$79:$D$264,2,0)</f>
        <v>#N/A</v>
      </c>
      <c r="E56" s="231"/>
      <c r="F56" s="231"/>
      <c r="G56" s="61">
        <v>0</v>
      </c>
    </row>
    <row r="57" spans="2:7" ht="15" customHeight="1">
      <c r="B57" s="246"/>
      <c r="C57" s="95" t="s">
        <v>536</v>
      </c>
      <c r="D57" s="230" t="e">
        <f>+VLOOKUP(C57,CATALOGO!$C$79:$D$264,2,0)</f>
        <v>#N/A</v>
      </c>
      <c r="E57" s="231"/>
      <c r="F57" s="231"/>
      <c r="G57" s="61">
        <v>0</v>
      </c>
    </row>
    <row r="58" spans="2:7" ht="15" customHeight="1">
      <c r="B58" s="246"/>
      <c r="C58" s="95" t="s">
        <v>536</v>
      </c>
      <c r="D58" s="230" t="e">
        <f>+VLOOKUP(C58,CATALOGO!$C$79:$D$264,2,0)</f>
        <v>#N/A</v>
      </c>
      <c r="E58" s="231"/>
      <c r="F58" s="231"/>
      <c r="G58" s="61">
        <v>0</v>
      </c>
    </row>
    <row r="59" spans="2:7" ht="15" customHeight="1">
      <c r="B59" s="246"/>
      <c r="C59" s="95" t="s">
        <v>536</v>
      </c>
      <c r="D59" s="230" t="e">
        <f>+VLOOKUP(C59,CATALOGO!$C$79:$D$264,2,0)</f>
        <v>#N/A</v>
      </c>
      <c r="E59" s="231"/>
      <c r="F59" s="231"/>
      <c r="G59" s="61">
        <v>0</v>
      </c>
    </row>
    <row r="60" spans="2:7" ht="15" customHeight="1">
      <c r="B60" s="246"/>
      <c r="C60" s="95" t="s">
        <v>536</v>
      </c>
      <c r="D60" s="230" t="e">
        <f>+VLOOKUP(C60,CATALOGO!$C$79:$D$264,2,0)</f>
        <v>#N/A</v>
      </c>
      <c r="E60" s="231"/>
      <c r="F60" s="231"/>
      <c r="G60" s="61">
        <v>0</v>
      </c>
    </row>
    <row r="61" spans="2:7" ht="15" customHeight="1">
      <c r="B61" s="246"/>
      <c r="C61" s="95" t="s">
        <v>536</v>
      </c>
      <c r="D61" s="230" t="e">
        <f>+VLOOKUP(C61,CATALOGO!$C$79:$D$264,2,0)</f>
        <v>#N/A</v>
      </c>
      <c r="E61" s="231"/>
      <c r="F61" s="231"/>
      <c r="G61" s="61">
        <v>0</v>
      </c>
    </row>
    <row r="62" spans="2:7" ht="15" customHeight="1">
      <c r="B62" s="246"/>
      <c r="C62" s="95" t="s">
        <v>536</v>
      </c>
      <c r="D62" s="230" t="e">
        <f>+VLOOKUP(C62,CATALOGO!$C$79:$D$264,2,0)</f>
        <v>#N/A</v>
      </c>
      <c r="E62" s="231"/>
      <c r="F62" s="231"/>
      <c r="G62" s="61">
        <v>0</v>
      </c>
    </row>
    <row r="63" spans="2:7" ht="15" customHeight="1">
      <c r="B63" s="246"/>
      <c r="C63" s="95" t="s">
        <v>536</v>
      </c>
      <c r="D63" s="230" t="e">
        <f>+VLOOKUP(C63,CATALOGO!$C$79:$D$264,2,0)</f>
        <v>#N/A</v>
      </c>
      <c r="E63" s="231"/>
      <c r="F63" s="231"/>
      <c r="G63" s="61">
        <v>0</v>
      </c>
    </row>
    <row r="64" spans="2:7" ht="15" customHeight="1">
      <c r="B64" s="246"/>
      <c r="C64" s="95" t="s">
        <v>536</v>
      </c>
      <c r="D64" s="230" t="e">
        <f>+VLOOKUP(C64,CATALOGO!$C$79:$D$264,2,0)</f>
        <v>#N/A</v>
      </c>
      <c r="E64" s="231"/>
      <c r="F64" s="231"/>
      <c r="G64" s="61">
        <v>0</v>
      </c>
    </row>
    <row r="65" spans="2:7" ht="15" customHeight="1">
      <c r="B65" s="246"/>
      <c r="C65" s="95" t="s">
        <v>536</v>
      </c>
      <c r="D65" s="230" t="e">
        <f>+VLOOKUP(C65,CATALOGO!$C$79:$D$264,2,0)</f>
        <v>#N/A</v>
      </c>
      <c r="E65" s="231"/>
      <c r="F65" s="231"/>
      <c r="G65" s="61">
        <v>0</v>
      </c>
    </row>
    <row r="66" spans="2:7" ht="15" customHeight="1">
      <c r="B66" s="246"/>
      <c r="C66" s="95" t="s">
        <v>536</v>
      </c>
      <c r="D66" s="230" t="e">
        <f>+VLOOKUP(C66,CATALOGO!$C$79:$D$264,2,0)</f>
        <v>#N/A</v>
      </c>
      <c r="E66" s="231"/>
      <c r="F66" s="231"/>
      <c r="G66" s="61">
        <v>0</v>
      </c>
    </row>
    <row r="67" spans="2:7" ht="15" customHeight="1">
      <c r="B67" s="246"/>
      <c r="C67" s="59">
        <v>44105</v>
      </c>
      <c r="D67" s="230" t="str">
        <f>+VLOOKUP(C67,[6]CATALOGO!C64:D500,2,0)</f>
        <v>APOYO A VOLUNTARIOS QUE PARTICIPAN EN DIVERSOS PROGRAMAS FEDERALES</v>
      </c>
      <c r="E67" s="231"/>
      <c r="F67" s="231"/>
      <c r="G67" s="61">
        <v>0</v>
      </c>
    </row>
    <row r="68" spans="2:7" ht="15" customHeight="1">
      <c r="B68" s="246"/>
      <c r="C68" s="232" t="s">
        <v>531</v>
      </c>
      <c r="D68" s="232"/>
      <c r="E68" s="232"/>
      <c r="F68" s="232"/>
      <c r="G68" s="164">
        <f>+SUM(G52:G67)</f>
        <v>0</v>
      </c>
    </row>
    <row r="69" spans="2:7" ht="15" customHeight="1">
      <c r="B69" s="246" t="s">
        <v>49</v>
      </c>
      <c r="C69" s="95" t="s">
        <v>536</v>
      </c>
      <c r="D69" s="230" t="e">
        <f>+VLOOKUP(C69,CATALOGO!$C$79:$D$264,2,0)</f>
        <v>#N/A</v>
      </c>
      <c r="E69" s="231"/>
      <c r="F69" s="231"/>
      <c r="G69" s="61">
        <v>0</v>
      </c>
    </row>
    <row r="70" spans="2:7" ht="15" customHeight="1">
      <c r="B70" s="246"/>
      <c r="C70" s="95" t="s">
        <v>536</v>
      </c>
      <c r="D70" s="230" t="e">
        <f>+VLOOKUP(C70,CATALOGO!$C$79:$D$264,2,0)</f>
        <v>#N/A</v>
      </c>
      <c r="E70" s="231"/>
      <c r="F70" s="231"/>
      <c r="G70" s="61">
        <v>0</v>
      </c>
    </row>
    <row r="71" spans="2:7" ht="15" customHeight="1">
      <c r="B71" s="246"/>
      <c r="C71" s="95" t="s">
        <v>536</v>
      </c>
      <c r="D71" s="230" t="e">
        <f>+VLOOKUP(C71,CATALOGO!$C$79:$D$264,2,0)</f>
        <v>#N/A</v>
      </c>
      <c r="E71" s="231"/>
      <c r="F71" s="231"/>
      <c r="G71" s="61">
        <v>0</v>
      </c>
    </row>
    <row r="72" spans="2:7" ht="15" customHeight="1">
      <c r="B72" s="246"/>
      <c r="C72" s="95" t="s">
        <v>536</v>
      </c>
      <c r="D72" s="230" t="e">
        <f>+VLOOKUP(C72,CATALOGO!$C$79:$D$264,2,0)</f>
        <v>#N/A</v>
      </c>
      <c r="E72" s="231"/>
      <c r="F72" s="231"/>
      <c r="G72" s="61">
        <v>0</v>
      </c>
    </row>
    <row r="73" spans="2:7" ht="15" customHeight="1">
      <c r="B73" s="246"/>
      <c r="C73" s="95" t="s">
        <v>536</v>
      </c>
      <c r="D73" s="230" t="e">
        <f>+VLOOKUP(C73,CATALOGO!$C$79:$D$264,2,0)</f>
        <v>#N/A</v>
      </c>
      <c r="E73" s="231"/>
      <c r="F73" s="231"/>
      <c r="G73" s="61">
        <v>0</v>
      </c>
    </row>
    <row r="74" spans="2:7" ht="15" customHeight="1">
      <c r="B74" s="246"/>
      <c r="C74" s="95" t="s">
        <v>536</v>
      </c>
      <c r="D74" s="230" t="e">
        <f>+VLOOKUP(C74,CATALOGO!$C$79:$D$264,2,0)</f>
        <v>#N/A</v>
      </c>
      <c r="E74" s="231"/>
      <c r="F74" s="231"/>
      <c r="G74" s="61">
        <v>0</v>
      </c>
    </row>
    <row r="75" spans="2:7" ht="15" customHeight="1">
      <c r="B75" s="246"/>
      <c r="C75" s="95" t="s">
        <v>536</v>
      </c>
      <c r="D75" s="230" t="e">
        <f>+VLOOKUP(C75,CATALOGO!$C$79:$D$264,2,0)</f>
        <v>#N/A</v>
      </c>
      <c r="E75" s="231"/>
      <c r="F75" s="231"/>
      <c r="G75" s="61">
        <v>0</v>
      </c>
    </row>
    <row r="76" spans="2:7" ht="15" customHeight="1">
      <c r="B76" s="246"/>
      <c r="C76" s="95" t="s">
        <v>536</v>
      </c>
      <c r="D76" s="230" t="e">
        <f>+VLOOKUP(C76,CATALOGO!$C$79:$D$264,2,0)</f>
        <v>#N/A</v>
      </c>
      <c r="E76" s="231"/>
      <c r="F76" s="231"/>
      <c r="G76" s="61">
        <v>0</v>
      </c>
    </row>
    <row r="77" spans="2:7" ht="15" customHeight="1">
      <c r="B77" s="246"/>
      <c r="C77" s="95" t="s">
        <v>536</v>
      </c>
      <c r="D77" s="230" t="e">
        <f>+VLOOKUP(C77,CATALOGO!$C$79:$D$264,2,0)</f>
        <v>#N/A</v>
      </c>
      <c r="E77" s="231"/>
      <c r="F77" s="231"/>
      <c r="G77" s="61">
        <v>0</v>
      </c>
    </row>
    <row r="78" spans="2:7" ht="15" customHeight="1">
      <c r="B78" s="246"/>
      <c r="C78" s="95" t="s">
        <v>536</v>
      </c>
      <c r="D78" s="230" t="e">
        <f>+VLOOKUP(C78,CATALOGO!$C$79:$D$264,2,0)</f>
        <v>#N/A</v>
      </c>
      <c r="E78" s="231"/>
      <c r="F78" s="231"/>
      <c r="G78" s="61">
        <v>0</v>
      </c>
    </row>
    <row r="79" spans="2:7" ht="15" customHeight="1">
      <c r="B79" s="246"/>
      <c r="C79" s="95" t="s">
        <v>536</v>
      </c>
      <c r="D79" s="230" t="e">
        <f>+VLOOKUP(C79,CATALOGO!$C$79:$D$264,2,0)</f>
        <v>#N/A</v>
      </c>
      <c r="E79" s="231"/>
      <c r="F79" s="231"/>
      <c r="G79" s="61">
        <v>0</v>
      </c>
    </row>
    <row r="80" spans="2:7" ht="15" customHeight="1">
      <c r="B80" s="246"/>
      <c r="C80" s="95" t="s">
        <v>536</v>
      </c>
      <c r="D80" s="230" t="e">
        <f>+VLOOKUP(C80,CATALOGO!$C$79:$D$264,2,0)</f>
        <v>#N/A</v>
      </c>
      <c r="E80" s="231"/>
      <c r="F80" s="231"/>
      <c r="G80" s="61">
        <v>0</v>
      </c>
    </row>
    <row r="81" spans="2:7" ht="15" customHeight="1">
      <c r="B81" s="246"/>
      <c r="C81" s="95" t="s">
        <v>536</v>
      </c>
      <c r="D81" s="230" t="e">
        <f>+VLOOKUP(C81,CATALOGO!$C$79:$D$264,2,0)</f>
        <v>#N/A</v>
      </c>
      <c r="E81" s="231"/>
      <c r="F81" s="231"/>
      <c r="G81" s="61">
        <v>0</v>
      </c>
    </row>
    <row r="82" spans="2:7" ht="15" customHeight="1">
      <c r="B82" s="246"/>
      <c r="C82" s="95" t="s">
        <v>536</v>
      </c>
      <c r="D82" s="230" t="e">
        <f>+VLOOKUP(C82,CATALOGO!$C$79:$D$264,2,0)</f>
        <v>#N/A</v>
      </c>
      <c r="E82" s="231"/>
      <c r="F82" s="231"/>
      <c r="G82" s="61">
        <v>0</v>
      </c>
    </row>
    <row r="83" spans="2:7" ht="15" customHeight="1">
      <c r="B83" s="246"/>
      <c r="C83" s="95" t="s">
        <v>536</v>
      </c>
      <c r="D83" s="230" t="e">
        <f>+VLOOKUP(C83,CATALOGO!$C$79:$D$264,2,0)</f>
        <v>#N/A</v>
      </c>
      <c r="E83" s="231"/>
      <c r="F83" s="231"/>
      <c r="G83" s="61">
        <v>0</v>
      </c>
    </row>
    <row r="84" spans="2:7" ht="15" customHeight="1">
      <c r="B84" s="246"/>
      <c r="C84" s="59">
        <v>44105</v>
      </c>
      <c r="D84" s="230" t="str">
        <f>+VLOOKUP(C84,[6]CATALOGO!C81:D517,2,0)</f>
        <v>APOYO A VOLUNTARIOS QUE PARTICIPAN EN DIVERSOS PROGRAMAS FEDERALES</v>
      </c>
      <c r="E84" s="231"/>
      <c r="F84" s="231"/>
      <c r="G84" s="61">
        <v>0</v>
      </c>
    </row>
    <row r="85" spans="2:7" ht="15" customHeight="1">
      <c r="B85" s="246"/>
      <c r="C85" s="232" t="s">
        <v>585</v>
      </c>
      <c r="D85" s="232"/>
      <c r="E85" s="232"/>
      <c r="F85" s="232"/>
      <c r="G85" s="164">
        <f>+SUM(G69:G84)</f>
        <v>0</v>
      </c>
    </row>
    <row r="86" spans="2:7" ht="15" customHeight="1">
      <c r="B86" s="246" t="s">
        <v>43</v>
      </c>
      <c r="C86" s="95" t="s">
        <v>536</v>
      </c>
      <c r="D86" s="230" t="e">
        <f>+VLOOKUP(C86,CATALOGO!$C$79:$D$264,2,0)</f>
        <v>#N/A</v>
      </c>
      <c r="E86" s="231"/>
      <c r="F86" s="231"/>
      <c r="G86" s="61">
        <v>0</v>
      </c>
    </row>
    <row r="87" spans="2:7" ht="15" customHeight="1">
      <c r="B87" s="246"/>
      <c r="C87" s="95" t="s">
        <v>536</v>
      </c>
      <c r="D87" s="230" t="e">
        <f>+VLOOKUP(C87,CATALOGO!$C$79:$D$264,2,0)</f>
        <v>#N/A</v>
      </c>
      <c r="E87" s="231"/>
      <c r="F87" s="231"/>
      <c r="G87" s="61">
        <v>0</v>
      </c>
    </row>
    <row r="88" spans="2:7" ht="15" customHeight="1">
      <c r="B88" s="246"/>
      <c r="C88" s="95" t="s">
        <v>536</v>
      </c>
      <c r="D88" s="230" t="e">
        <f>+VLOOKUP(C88,CATALOGO!$C$79:$D$264,2,0)</f>
        <v>#N/A</v>
      </c>
      <c r="E88" s="231"/>
      <c r="F88" s="231"/>
      <c r="G88" s="61">
        <v>0</v>
      </c>
    </row>
    <row r="89" spans="2:7" ht="15" customHeight="1">
      <c r="B89" s="246"/>
      <c r="C89" s="95" t="s">
        <v>536</v>
      </c>
      <c r="D89" s="230" t="e">
        <f>+VLOOKUP(C89,CATALOGO!$C$79:$D$264,2,0)</f>
        <v>#N/A</v>
      </c>
      <c r="E89" s="231"/>
      <c r="F89" s="231"/>
      <c r="G89" s="61">
        <v>0</v>
      </c>
    </row>
    <row r="90" spans="2:7" ht="15" customHeight="1">
      <c r="B90" s="246"/>
      <c r="C90" s="95" t="s">
        <v>536</v>
      </c>
      <c r="D90" s="230" t="e">
        <f>+VLOOKUP(C90,CATALOGO!$C$79:$D$264,2,0)</f>
        <v>#N/A</v>
      </c>
      <c r="E90" s="231"/>
      <c r="F90" s="231"/>
      <c r="G90" s="61">
        <v>0</v>
      </c>
    </row>
    <row r="91" spans="2:7" ht="15" customHeight="1">
      <c r="B91" s="246"/>
      <c r="C91" s="95" t="s">
        <v>536</v>
      </c>
      <c r="D91" s="230" t="e">
        <f>+VLOOKUP(C91,CATALOGO!$C$79:$D$264,2,0)</f>
        <v>#N/A</v>
      </c>
      <c r="E91" s="231"/>
      <c r="F91" s="231"/>
      <c r="G91" s="61">
        <v>0</v>
      </c>
    </row>
    <row r="92" spans="2:7" ht="15" customHeight="1">
      <c r="B92" s="246"/>
      <c r="C92" s="95" t="s">
        <v>536</v>
      </c>
      <c r="D92" s="230" t="e">
        <f>+VLOOKUP(C92,CATALOGO!$C$79:$D$264,2,0)</f>
        <v>#N/A</v>
      </c>
      <c r="E92" s="231"/>
      <c r="F92" s="231"/>
      <c r="G92" s="61">
        <v>0</v>
      </c>
    </row>
    <row r="93" spans="2:7" ht="15" customHeight="1">
      <c r="B93" s="246"/>
      <c r="C93" s="95" t="s">
        <v>536</v>
      </c>
      <c r="D93" s="230" t="e">
        <f>+VLOOKUP(C93,CATALOGO!$C$79:$D$264,2,0)</f>
        <v>#N/A</v>
      </c>
      <c r="E93" s="231"/>
      <c r="F93" s="231"/>
      <c r="G93" s="61">
        <v>0</v>
      </c>
    </row>
    <row r="94" spans="2:7" ht="15" customHeight="1">
      <c r="B94" s="246"/>
      <c r="C94" s="95" t="s">
        <v>536</v>
      </c>
      <c r="D94" s="230" t="e">
        <f>+VLOOKUP(C94,CATALOGO!$C$79:$D$264,2,0)</f>
        <v>#N/A</v>
      </c>
      <c r="E94" s="231"/>
      <c r="F94" s="231"/>
      <c r="G94" s="61">
        <v>0</v>
      </c>
    </row>
    <row r="95" spans="2:7" ht="15" customHeight="1">
      <c r="B95" s="246"/>
      <c r="C95" s="95" t="s">
        <v>536</v>
      </c>
      <c r="D95" s="230" t="e">
        <f>+VLOOKUP(C95,CATALOGO!$C$79:$D$264,2,0)</f>
        <v>#N/A</v>
      </c>
      <c r="E95" s="231"/>
      <c r="F95" s="231"/>
      <c r="G95" s="61">
        <v>0</v>
      </c>
    </row>
    <row r="96" spans="2:7" ht="15" customHeight="1">
      <c r="B96" s="246"/>
      <c r="C96" s="95" t="s">
        <v>536</v>
      </c>
      <c r="D96" s="230" t="e">
        <f>+VLOOKUP(C96,CATALOGO!$C$79:$D$264,2,0)</f>
        <v>#N/A</v>
      </c>
      <c r="E96" s="231"/>
      <c r="F96" s="231"/>
      <c r="G96" s="61">
        <v>0</v>
      </c>
    </row>
    <row r="97" spans="2:7" ht="15" customHeight="1">
      <c r="B97" s="246"/>
      <c r="C97" s="95" t="s">
        <v>536</v>
      </c>
      <c r="D97" s="230" t="e">
        <f>+VLOOKUP(C97,CATALOGO!$C$79:$D$264,2,0)</f>
        <v>#N/A</v>
      </c>
      <c r="E97" s="231"/>
      <c r="F97" s="231"/>
      <c r="G97" s="61">
        <v>0</v>
      </c>
    </row>
    <row r="98" spans="2:7" ht="15" customHeight="1">
      <c r="B98" s="246"/>
      <c r="C98" s="95" t="s">
        <v>536</v>
      </c>
      <c r="D98" s="230" t="e">
        <f>+VLOOKUP(C98,CATALOGO!$C$79:$D$264,2,0)</f>
        <v>#N/A</v>
      </c>
      <c r="E98" s="231"/>
      <c r="F98" s="231"/>
      <c r="G98" s="61">
        <v>0</v>
      </c>
    </row>
    <row r="99" spans="2:7" ht="15" customHeight="1">
      <c r="B99" s="246"/>
      <c r="C99" s="95" t="s">
        <v>536</v>
      </c>
      <c r="D99" s="230" t="e">
        <f>+VLOOKUP(C99,CATALOGO!$C$79:$D$264,2,0)</f>
        <v>#N/A</v>
      </c>
      <c r="E99" s="231"/>
      <c r="F99" s="231"/>
      <c r="G99" s="61">
        <v>0</v>
      </c>
    </row>
    <row r="100" spans="2:7" ht="15" customHeight="1">
      <c r="B100" s="246"/>
      <c r="C100" s="95" t="s">
        <v>536</v>
      </c>
      <c r="D100" s="230" t="e">
        <f>+VLOOKUP(C100,CATALOGO!$C$79:$D$264,2,0)</f>
        <v>#N/A</v>
      </c>
      <c r="E100" s="231"/>
      <c r="F100" s="231"/>
      <c r="G100" s="61">
        <v>0</v>
      </c>
    </row>
    <row r="101" spans="2:7" ht="15" customHeight="1">
      <c r="B101" s="246"/>
      <c r="C101" s="59">
        <v>44105</v>
      </c>
      <c r="D101" s="230" t="str">
        <f>+VLOOKUP(C101,[6]CATALOGO!C98:D534,2,0)</f>
        <v>APOYO A VOLUNTARIOS QUE PARTICIPAN EN DIVERSOS PROGRAMAS FEDERALES</v>
      </c>
      <c r="E101" s="231"/>
      <c r="F101" s="231"/>
      <c r="G101" s="61">
        <v>0</v>
      </c>
    </row>
    <row r="102" spans="2:7" ht="15" customHeight="1">
      <c r="B102" s="246"/>
      <c r="C102" s="232" t="s">
        <v>586</v>
      </c>
      <c r="D102" s="232"/>
      <c r="E102" s="232"/>
      <c r="F102" s="232"/>
      <c r="G102" s="164">
        <f>+SUM(G86:G101)</f>
        <v>0</v>
      </c>
    </row>
    <row r="103" spans="2:7" ht="15" customHeight="1">
      <c r="B103" s="246" t="s">
        <v>587</v>
      </c>
      <c r="C103" s="95" t="s">
        <v>536</v>
      </c>
      <c r="D103" s="230" t="e">
        <f>+VLOOKUP(C103,CATALOGO!$C$79:$D$264,2,0)</f>
        <v>#N/A</v>
      </c>
      <c r="E103" s="231"/>
      <c r="F103" s="231"/>
      <c r="G103" s="61">
        <v>0</v>
      </c>
    </row>
    <row r="104" spans="2:7" ht="15" customHeight="1">
      <c r="B104" s="246"/>
      <c r="C104" s="95" t="s">
        <v>536</v>
      </c>
      <c r="D104" s="230" t="e">
        <f>+VLOOKUP(C104,CATALOGO!$C$79:$D$264,2,0)</f>
        <v>#N/A</v>
      </c>
      <c r="E104" s="231"/>
      <c r="F104" s="231"/>
      <c r="G104" s="61">
        <v>0</v>
      </c>
    </row>
    <row r="105" spans="2:7" ht="15" customHeight="1">
      <c r="B105" s="246"/>
      <c r="C105" s="95" t="s">
        <v>536</v>
      </c>
      <c r="D105" s="230" t="e">
        <f>+VLOOKUP(C105,CATALOGO!$C$79:$D$264,2,0)</f>
        <v>#N/A</v>
      </c>
      <c r="E105" s="231"/>
      <c r="F105" s="231"/>
      <c r="G105" s="61">
        <v>0</v>
      </c>
    </row>
    <row r="106" spans="2:7" ht="15" customHeight="1">
      <c r="B106" s="246"/>
      <c r="C106" s="95" t="s">
        <v>536</v>
      </c>
      <c r="D106" s="230" t="e">
        <f>+VLOOKUP(C106,CATALOGO!$C$79:$D$264,2,0)</f>
        <v>#N/A</v>
      </c>
      <c r="E106" s="231"/>
      <c r="F106" s="231"/>
      <c r="G106" s="61">
        <v>0</v>
      </c>
    </row>
    <row r="107" spans="2:7" ht="15" customHeight="1">
      <c r="B107" s="246"/>
      <c r="C107" s="95" t="s">
        <v>536</v>
      </c>
      <c r="D107" s="230" t="e">
        <f>+VLOOKUP(C107,CATALOGO!$C$79:$D$264,2,0)</f>
        <v>#N/A</v>
      </c>
      <c r="E107" s="231"/>
      <c r="F107" s="231"/>
      <c r="G107" s="61">
        <v>0</v>
      </c>
    </row>
    <row r="108" spans="2:7" ht="15" customHeight="1">
      <c r="B108" s="246"/>
      <c r="C108" s="95" t="s">
        <v>536</v>
      </c>
      <c r="D108" s="230" t="e">
        <f>+VLOOKUP(C108,CATALOGO!$C$79:$D$264,2,0)</f>
        <v>#N/A</v>
      </c>
      <c r="E108" s="231"/>
      <c r="F108" s="231"/>
      <c r="G108" s="61">
        <v>0</v>
      </c>
    </row>
    <row r="109" spans="2:7" ht="15" customHeight="1">
      <c r="B109" s="246"/>
      <c r="C109" s="95" t="s">
        <v>536</v>
      </c>
      <c r="D109" s="230" t="e">
        <f>+VLOOKUP(C109,CATALOGO!$C$79:$D$264,2,0)</f>
        <v>#N/A</v>
      </c>
      <c r="E109" s="231"/>
      <c r="F109" s="231"/>
      <c r="G109" s="61">
        <v>0</v>
      </c>
    </row>
    <row r="110" spans="2:7" ht="15" customHeight="1">
      <c r="B110" s="246"/>
      <c r="C110" s="95" t="s">
        <v>536</v>
      </c>
      <c r="D110" s="230" t="e">
        <f>+VLOOKUP(C110,CATALOGO!$C$79:$D$264,2,0)</f>
        <v>#N/A</v>
      </c>
      <c r="E110" s="231"/>
      <c r="F110" s="231"/>
      <c r="G110" s="61">
        <v>0</v>
      </c>
    </row>
    <row r="111" spans="2:7" ht="15" customHeight="1">
      <c r="B111" s="246"/>
      <c r="C111" s="95" t="s">
        <v>536</v>
      </c>
      <c r="D111" s="230" t="e">
        <f>+VLOOKUP(C111,CATALOGO!$C$79:$D$264,2,0)</f>
        <v>#N/A</v>
      </c>
      <c r="E111" s="231"/>
      <c r="F111" s="231"/>
      <c r="G111" s="61">
        <v>0</v>
      </c>
    </row>
    <row r="112" spans="2:7" ht="15" customHeight="1">
      <c r="B112" s="246"/>
      <c r="C112" s="95" t="s">
        <v>536</v>
      </c>
      <c r="D112" s="230" t="e">
        <f>+VLOOKUP(C112,CATALOGO!$C$79:$D$264,2,0)</f>
        <v>#N/A</v>
      </c>
      <c r="E112" s="231"/>
      <c r="F112" s="231"/>
      <c r="G112" s="61">
        <v>0</v>
      </c>
    </row>
    <row r="113" spans="2:7" ht="15" customHeight="1">
      <c r="B113" s="246"/>
      <c r="C113" s="95" t="s">
        <v>536</v>
      </c>
      <c r="D113" s="230" t="e">
        <f>+VLOOKUP(C113,CATALOGO!$C$79:$D$264,2,0)</f>
        <v>#N/A</v>
      </c>
      <c r="E113" s="231"/>
      <c r="F113" s="231"/>
      <c r="G113" s="61">
        <v>0</v>
      </c>
    </row>
    <row r="114" spans="2:7" ht="15" customHeight="1">
      <c r="B114" s="246"/>
      <c r="C114" s="95" t="s">
        <v>536</v>
      </c>
      <c r="D114" s="230" t="e">
        <f>+VLOOKUP(C114,CATALOGO!$C$79:$D$264,2,0)</f>
        <v>#N/A</v>
      </c>
      <c r="E114" s="231"/>
      <c r="F114" s="231"/>
      <c r="G114" s="61">
        <v>0</v>
      </c>
    </row>
    <row r="115" spans="2:7" ht="15" customHeight="1">
      <c r="B115" s="246"/>
      <c r="C115" s="95" t="s">
        <v>536</v>
      </c>
      <c r="D115" s="230" t="e">
        <f>+VLOOKUP(C115,CATALOGO!$C$79:$D$264,2,0)</f>
        <v>#N/A</v>
      </c>
      <c r="E115" s="231"/>
      <c r="F115" s="231"/>
      <c r="G115" s="61">
        <v>0</v>
      </c>
    </row>
    <row r="116" spans="2:7" ht="15" customHeight="1">
      <c r="B116" s="246"/>
      <c r="C116" s="95" t="s">
        <v>536</v>
      </c>
      <c r="D116" s="230" t="e">
        <f>+VLOOKUP(C116,CATALOGO!$C$79:$D$264,2,0)</f>
        <v>#N/A</v>
      </c>
      <c r="E116" s="231"/>
      <c r="F116" s="231"/>
      <c r="G116" s="61">
        <v>0</v>
      </c>
    </row>
    <row r="117" spans="2:7" ht="15" customHeight="1">
      <c r="B117" s="246"/>
      <c r="C117" s="95" t="s">
        <v>536</v>
      </c>
      <c r="D117" s="230" t="e">
        <f>+VLOOKUP(C117,CATALOGO!$C$79:$D$264,2,0)</f>
        <v>#N/A</v>
      </c>
      <c r="E117" s="231"/>
      <c r="F117" s="231"/>
      <c r="G117" s="61">
        <v>0</v>
      </c>
    </row>
    <row r="118" spans="2:7" ht="15" customHeight="1">
      <c r="B118" s="246"/>
      <c r="C118" s="59">
        <v>44105</v>
      </c>
      <c r="D118" s="230" t="str">
        <f>+VLOOKUP(C118,[6]CATALOGO!C115:D551,2,0)</f>
        <v>APOYO A VOLUNTARIOS QUE PARTICIPAN EN DIVERSOS PROGRAMAS FEDERALES</v>
      </c>
      <c r="E118" s="231"/>
      <c r="F118" s="231"/>
      <c r="G118" s="61">
        <v>0</v>
      </c>
    </row>
    <row r="119" spans="2:7" ht="15" customHeight="1">
      <c r="B119" s="246"/>
      <c r="C119" s="232" t="s">
        <v>586</v>
      </c>
      <c r="D119" s="232"/>
      <c r="E119" s="232"/>
      <c r="F119" s="232"/>
      <c r="G119" s="164">
        <f>+SUM(G103:G118)</f>
        <v>0</v>
      </c>
    </row>
    <row r="120" spans="2:7" ht="15" customHeight="1">
      <c r="B120" s="246" t="s">
        <v>525</v>
      </c>
      <c r="C120" s="95">
        <v>21101</v>
      </c>
      <c r="D120" s="230" t="str">
        <f>+VLOOKUP(C120,CATALOGO!$C$79:$D$264,2,0)</f>
        <v>MATERIALES Y ÚTILES DE OFICINA</v>
      </c>
      <c r="E120" s="231"/>
      <c r="F120" s="231"/>
      <c r="G120" s="61">
        <v>272822.78999999998</v>
      </c>
    </row>
    <row r="121" spans="2:7" ht="15" customHeight="1">
      <c r="B121" s="246"/>
      <c r="C121" s="95">
        <v>21201</v>
      </c>
      <c r="D121" s="230" t="str">
        <f>+VLOOKUP(C121,CATALOGO!$C$79:$D$264,2,0)</f>
        <v>MATERIALES Y ÚTILES DE IMPRESIÓN Y REPRODUCCIÓN</v>
      </c>
      <c r="E121" s="231"/>
      <c r="F121" s="231"/>
      <c r="G121" s="61">
        <v>308807.2</v>
      </c>
    </row>
    <row r="122" spans="2:7" ht="15" customHeight="1">
      <c r="B122" s="246"/>
      <c r="C122" s="95">
        <v>21401</v>
      </c>
      <c r="D122" s="230" t="str">
        <f>+VLOOKUP(C122,CATALOGO!$C$79:$D$264,2,0)</f>
        <v>MATERIALES Y ÚTILES PARA EL PROCESAMIENTO EN EQUIPOS Y BIENES INFORMÁTICOS</v>
      </c>
      <c r="E122" s="231"/>
      <c r="F122" s="231"/>
      <c r="G122" s="61">
        <v>9068.01</v>
      </c>
    </row>
    <row r="123" spans="2:7" ht="15" customHeight="1">
      <c r="B123" s="246"/>
      <c r="C123" s="95">
        <v>21501</v>
      </c>
      <c r="D123" s="230" t="str">
        <f>+VLOOKUP(C123,CATALOGO!$C$79:$D$264,2,0)</f>
        <v>MATERIAL DE APOYO INFORMATIVO</v>
      </c>
      <c r="E123" s="231"/>
      <c r="F123" s="231"/>
      <c r="G123" s="61">
        <v>3362.5</v>
      </c>
    </row>
    <row r="124" spans="2:7" ht="15" customHeight="1">
      <c r="B124" s="246"/>
      <c r="C124" s="95">
        <v>21601</v>
      </c>
      <c r="D124" s="230" t="str">
        <f>+VLOOKUP(C124,CATALOGO!$C$79:$D$264,2,0)</f>
        <v>MATERIAL DE LIMPIEZA</v>
      </c>
      <c r="E124" s="231"/>
      <c r="F124" s="231"/>
      <c r="G124" s="61">
        <v>88899.59</v>
      </c>
    </row>
    <row r="125" spans="2:7" ht="15" customHeight="1">
      <c r="B125" s="246"/>
      <c r="C125" s="95">
        <v>22104</v>
      </c>
      <c r="D125" s="230" t="str">
        <f>+VLOOKUP(C125,CATALOGO!$C$79:$D$264,2,0)</f>
        <v>PRODUCTOS ALIMENTICIOS PARA EL PERSONAL EN LAS INSTALACIONES DE LAS DEPENDENCIAS Y ENTIDADES</v>
      </c>
      <c r="E125" s="231"/>
      <c r="F125" s="231"/>
      <c r="G125" s="61">
        <v>37934.5</v>
      </c>
    </row>
    <row r="126" spans="2:7" ht="15" customHeight="1">
      <c r="B126" s="246"/>
      <c r="C126" s="95">
        <v>22106</v>
      </c>
      <c r="D126" s="230" t="str">
        <f>+VLOOKUP(C126,CATALOGO!$C$79:$D$264,2,0)</f>
        <v>PRODUCTOS ALIMENTICIOS PARA EL PERSONAL DERIVADO DE ACTIVIDADES EXTRAORDINARIAS</v>
      </c>
      <c r="E126" s="231"/>
      <c r="F126" s="231"/>
      <c r="G126" s="61">
        <v>8510.92</v>
      </c>
    </row>
    <row r="127" spans="2:7" ht="15" customHeight="1">
      <c r="B127" s="246"/>
      <c r="C127" s="95">
        <v>24401</v>
      </c>
      <c r="D127" s="230" t="str">
        <f>+VLOOKUP(C127,CATALOGO!$C$79:$D$264,2,0)</f>
        <v>MADERA Y PRODUCTOS DE MADERA</v>
      </c>
      <c r="E127" s="231"/>
      <c r="F127" s="231"/>
      <c r="G127" s="61">
        <v>5118.79</v>
      </c>
    </row>
    <row r="128" spans="2:7" ht="15" customHeight="1">
      <c r="B128" s="246"/>
      <c r="C128" s="95">
        <v>24601</v>
      </c>
      <c r="D128" s="230" t="str">
        <f>+VLOOKUP(C128,CATALOGO!$C$79:$D$264,2,0)</f>
        <v>MATERIAL ELÉCTRICO Y ELECTRÓNICO</v>
      </c>
      <c r="E128" s="231"/>
      <c r="F128" s="231"/>
      <c r="G128" s="61">
        <v>48297.64</v>
      </c>
    </row>
    <row r="129" spans="2:7" ht="15" customHeight="1">
      <c r="B129" s="246"/>
      <c r="C129" s="95">
        <v>24801</v>
      </c>
      <c r="D129" s="230" t="str">
        <f>+VLOOKUP(C129,CATALOGO!$C$79:$D$264,2,0)</f>
        <v>MATERIALES COMPLEMENTARIOS</v>
      </c>
      <c r="E129" s="231"/>
      <c r="F129" s="231"/>
      <c r="G129" s="61">
        <v>5022.7299999999996</v>
      </c>
    </row>
    <row r="130" spans="2:7" ht="15" customHeight="1">
      <c r="B130" s="246"/>
      <c r="C130" s="95">
        <v>24901</v>
      </c>
      <c r="D130" s="230" t="str">
        <f>+VLOOKUP(C130,CATALOGO!$C$79:$D$264,2,0)</f>
        <v>OTROS MATERIALES Y ARTÍCULOS DE CONSTRUCCIÓN Y REPARACIÓN</v>
      </c>
      <c r="E130" s="231"/>
      <c r="F130" s="231"/>
      <c r="G130" s="61">
        <v>912.19</v>
      </c>
    </row>
    <row r="131" spans="2:7" ht="15" customHeight="1">
      <c r="B131" s="246"/>
      <c r="C131" s="95">
        <v>26102</v>
      </c>
      <c r="D131" s="230" t="str">
        <f>+VLOOKUP(C131,CATALOGO!$C$79:$D$264,2,0)</f>
        <v>COMBUSTIBLES, LUBRICANTES Y ADITIVOS PARA VEHÍCULOS TERRESTRES, AÉREOS, MARÍTIMOS, LACUSTRES Y FLUVIALES DESTINADOS A SERVICIOS PÚBLICOS Y LA OPERACIÓN DE PROGRAMAS PÚBLICOS</v>
      </c>
      <c r="E131" s="231"/>
      <c r="F131" s="231"/>
      <c r="G131" s="61">
        <v>1245055.25</v>
      </c>
    </row>
    <row r="132" spans="2:7" ht="15" customHeight="1">
      <c r="B132" s="246"/>
      <c r="C132" s="95">
        <v>27101</v>
      </c>
      <c r="D132" s="230" t="str">
        <f>+VLOOKUP(C132,CATALOGO!$C$79:$D$264,2,0)</f>
        <v>VESTUARIO Y UNIFORMES</v>
      </c>
      <c r="E132" s="231"/>
      <c r="F132" s="231"/>
      <c r="G132" s="61">
        <v>23719.45</v>
      </c>
    </row>
    <row r="133" spans="2:7" ht="15" customHeight="1">
      <c r="B133" s="246"/>
      <c r="C133" s="95">
        <v>27201</v>
      </c>
      <c r="D133" s="230" t="str">
        <f>+VLOOKUP(C133,CATALOGO!$C$79:$D$264,2,0)</f>
        <v>PRENDAS DE PROTECCIÓN PERSONAL</v>
      </c>
      <c r="E133" s="231"/>
      <c r="F133" s="231"/>
      <c r="G133" s="61">
        <v>1044</v>
      </c>
    </row>
    <row r="134" spans="2:7" ht="15" customHeight="1">
      <c r="B134" s="246"/>
      <c r="C134" s="95">
        <v>29201</v>
      </c>
      <c r="D134" s="230" t="str">
        <f>+VLOOKUP(C134,CATALOGO!$C$79:$D$264,2,0)</f>
        <v>REFACCIONES Y ACCESORIOS MENORES DE EDIFICIOS</v>
      </c>
      <c r="E134" s="231"/>
      <c r="F134" s="231"/>
      <c r="G134" s="61">
        <v>15957.08</v>
      </c>
    </row>
    <row r="135" spans="2:7" ht="15" customHeight="1">
      <c r="B135" s="246"/>
      <c r="C135" s="95">
        <v>29301</v>
      </c>
      <c r="D135" s="230" t="str">
        <f>+VLOOKUP(C135,CATALOGO!$C$79:$D$264,2,0)</f>
        <v>REFACCIONES Y ACCESORIOS MENORES DE MOBILIARIO Y EQUIPO DE ADMINISTRACIÓN, EDUCACIONAL Y RECREATIVO</v>
      </c>
      <c r="E135" s="231"/>
      <c r="F135" s="231"/>
      <c r="G135" s="61">
        <v>17000.439999999999</v>
      </c>
    </row>
    <row r="136" spans="2:7" ht="15" customHeight="1">
      <c r="B136" s="246"/>
      <c r="C136" s="95">
        <v>29401</v>
      </c>
      <c r="D136" s="230" t="str">
        <f>+VLOOKUP(C136,CATALOGO!$C$79:$D$264,2,0)</f>
        <v>REFACCIONES Y ACCESORIOS PARA EQUIPO DE CÓMPUTO</v>
      </c>
      <c r="E136" s="231"/>
      <c r="F136" s="231"/>
      <c r="G136" s="61">
        <v>214.6</v>
      </c>
    </row>
    <row r="137" spans="2:7" ht="15" customHeight="1">
      <c r="B137" s="246"/>
      <c r="C137" s="95">
        <v>29601</v>
      </c>
      <c r="D137" s="230" t="str">
        <f>+VLOOKUP(C137,CATALOGO!$C$79:$D$264,2,0)</f>
        <v>REFACCIONES Y ACCESORIOS MENORES DE EQUIPO DE TRANSPORTE</v>
      </c>
      <c r="E137" s="231"/>
      <c r="F137" s="231"/>
      <c r="G137" s="61">
        <v>200604.64</v>
      </c>
    </row>
    <row r="138" spans="2:7" ht="15" customHeight="1">
      <c r="B138" s="246"/>
      <c r="C138" s="95">
        <v>31101</v>
      </c>
      <c r="D138" s="230" t="str">
        <f>+VLOOKUP(C138,CATALOGO!$C$79:$D$264,2,0)</f>
        <v>SERVICIO DE ENERGÍA ELÉCTRICA</v>
      </c>
      <c r="E138" s="231"/>
      <c r="F138" s="231"/>
      <c r="G138" s="61">
        <v>421321</v>
      </c>
    </row>
    <row r="139" spans="2:7" ht="15" customHeight="1">
      <c r="B139" s="246"/>
      <c r="C139" s="95">
        <v>31301</v>
      </c>
      <c r="D139" s="230" t="str">
        <f>+VLOOKUP(C139,CATALOGO!$C$79:$D$264,2,0)</f>
        <v>SERVICIO DE AGUA</v>
      </c>
      <c r="E139" s="231"/>
      <c r="F139" s="231"/>
      <c r="G139" s="61">
        <v>15383.65</v>
      </c>
    </row>
    <row r="140" spans="2:7" ht="15" customHeight="1">
      <c r="B140" s="246"/>
      <c r="C140" s="95">
        <v>31401</v>
      </c>
      <c r="D140" s="230" t="str">
        <f>+VLOOKUP(C140,CATALOGO!$C$79:$D$264,2,0)</f>
        <v>SERVICIO TELEFÓNICO CONVENCIONAL</v>
      </c>
      <c r="E140" s="231"/>
      <c r="F140" s="231"/>
      <c r="G140" s="61">
        <v>108455</v>
      </c>
    </row>
    <row r="141" spans="2:7" ht="15" customHeight="1">
      <c r="B141" s="246"/>
      <c r="C141" s="95">
        <v>31501</v>
      </c>
      <c r="D141" s="230" t="str">
        <f>+VLOOKUP(C141,CATALOGO!$C$79:$D$264,2,0)</f>
        <v>SERVICIO DE TELEFONÍA CELULAR</v>
      </c>
      <c r="E141" s="231"/>
      <c r="F141" s="231"/>
      <c r="G141" s="61">
        <v>8469</v>
      </c>
    </row>
    <row r="142" spans="2:7" ht="15" customHeight="1">
      <c r="B142" s="246"/>
      <c r="C142" s="95">
        <v>31701</v>
      </c>
      <c r="D142" s="230" t="str">
        <f>+VLOOKUP(C142,CATALOGO!$C$79:$D$264,2,0)</f>
        <v>SERVICIOS DE CONDUCCIÓN DE SEÑALES ANALÓGICAS Y DIGITALES</v>
      </c>
      <c r="E142" s="231"/>
      <c r="F142" s="231"/>
      <c r="G142" s="61">
        <v>17695.48</v>
      </c>
    </row>
    <row r="143" spans="2:7" ht="15" customHeight="1">
      <c r="B143" s="246"/>
      <c r="C143" s="95">
        <v>31902</v>
      </c>
      <c r="D143" s="230" t="str">
        <f>+VLOOKUP(C143,CATALOGO!$C$79:$D$264,2,0)</f>
        <v>CONTRATACIÓN DE OTROS SERVICIOS</v>
      </c>
      <c r="E143" s="231"/>
      <c r="F143" s="231"/>
      <c r="G143" s="61">
        <v>30160</v>
      </c>
    </row>
    <row r="144" spans="2:7" ht="15" customHeight="1">
      <c r="B144" s="246"/>
      <c r="C144" s="95">
        <v>32201</v>
      </c>
      <c r="D144" s="230" t="str">
        <f>+VLOOKUP(C144,CATALOGO!$C$79:$D$264,2,0)</f>
        <v>ARRENDAMIENTO DE EDIFICIOS Y LOCALES</v>
      </c>
      <c r="E144" s="231"/>
      <c r="F144" s="231"/>
      <c r="G144" s="61">
        <v>1771522.2</v>
      </c>
    </row>
    <row r="145" spans="2:7" ht="15" customHeight="1">
      <c r="B145" s="246"/>
      <c r="C145" s="95">
        <v>32301</v>
      </c>
      <c r="D145" s="230" t="str">
        <f>+VLOOKUP(C145,CATALOGO!$C$79:$D$264,2,0)</f>
        <v>ARRENDAMIENTO DE EQUIPO Y BIENES INFORMÁTICOS</v>
      </c>
      <c r="E145" s="231"/>
      <c r="F145" s="231"/>
      <c r="G145" s="61">
        <v>6960</v>
      </c>
    </row>
    <row r="146" spans="2:7" ht="15" customHeight="1">
      <c r="B146" s="246"/>
      <c r="C146" s="95">
        <v>32302</v>
      </c>
      <c r="D146" s="230" t="str">
        <f>+VLOOKUP(C146,CATALOGO!$C$79:$D$264,2,0)</f>
        <v>ARRENDAMIENTO DE MOBILIARIO</v>
      </c>
      <c r="E146" s="231"/>
      <c r="F146" s="231"/>
      <c r="G146" s="61">
        <v>4754.12</v>
      </c>
    </row>
    <row r="147" spans="2:7" ht="15" customHeight="1">
      <c r="B147" s="246"/>
      <c r="C147" s="95">
        <v>33104</v>
      </c>
      <c r="D147" s="230" t="str">
        <f>+VLOOKUP(C147,CATALOGO!$C$79:$D$264,2,0)</f>
        <v>OTRAS ASESORÍAS PARA LA OPERACIÓN DE PROGRAMAS</v>
      </c>
      <c r="E147" s="231"/>
      <c r="F147" s="231"/>
      <c r="G147" s="61">
        <v>377719.98</v>
      </c>
    </row>
    <row r="148" spans="2:7" ht="15" customHeight="1">
      <c r="B148" s="246"/>
      <c r="C148" s="95">
        <v>33301</v>
      </c>
      <c r="D148" s="230" t="str">
        <f>+VLOOKUP(C148,CATALOGO!$C$79:$D$264,2,0)</f>
        <v>SERVICIOS DE INFORMÁTICA</v>
      </c>
      <c r="E148" s="231"/>
      <c r="F148" s="231"/>
      <c r="G148" s="61">
        <v>44080</v>
      </c>
    </row>
    <row r="149" spans="2:7" ht="15" customHeight="1">
      <c r="B149" s="246"/>
      <c r="C149" s="95">
        <v>33602</v>
      </c>
      <c r="D149" s="230" t="str">
        <f>+VLOOKUP(C149,CATALOGO!$C$79:$D$264,2,0)</f>
        <v>OTROS SERVICIOS COMERCIALES</v>
      </c>
      <c r="E149" s="231"/>
      <c r="F149" s="231"/>
      <c r="G149" s="61">
        <v>57524.37</v>
      </c>
    </row>
    <row r="150" spans="2:7" ht="15" customHeight="1">
      <c r="B150" s="246"/>
      <c r="C150" s="95">
        <v>33604</v>
      </c>
      <c r="D150" s="230" t="str">
        <f>+VLOOKUP(C150,CATALOGO!$C$79:$D$264,2,0)</f>
        <v>IMPRESIÓN Y ELABORACIÓN DE MATERIAL INFORMATIVO DERIVADO DE LA OPERACIÓN Y ADMINISTRACIÓN DE LAS DEPENDENCIAS Y ENTIDADES</v>
      </c>
      <c r="E150" s="231"/>
      <c r="F150" s="231"/>
      <c r="G150" s="61">
        <v>98538.21</v>
      </c>
    </row>
    <row r="151" spans="2:7" ht="15" customHeight="1">
      <c r="B151" s="246"/>
      <c r="C151" s="95">
        <v>33605</v>
      </c>
      <c r="D151" s="230" t="str">
        <f>+VLOOKUP(C151,CATALOGO!$C$79:$D$264,2,0)</f>
        <v>INFORMACIÓN EN MEDIOS MASIVOS DERIVADA DE LA OPERACIÓN Y ADMINISTRACIÓN DE LAS DEPENDENCIAS Y ENTIDADES</v>
      </c>
      <c r="E151" s="231"/>
      <c r="F151" s="231"/>
      <c r="G151" s="61">
        <v>4940.21</v>
      </c>
    </row>
    <row r="152" spans="2:7" ht="15" customHeight="1">
      <c r="B152" s="246"/>
      <c r="C152" s="95">
        <v>34101</v>
      </c>
      <c r="D152" s="230" t="str">
        <f>+VLOOKUP(C152,CATALOGO!$C$79:$D$264,2,0)</f>
        <v>SERVICIOS BANCARIOS Y FINANCIEROS</v>
      </c>
      <c r="E152" s="231"/>
      <c r="F152" s="231"/>
      <c r="G152" s="61">
        <v>15142.49</v>
      </c>
    </row>
    <row r="153" spans="2:7" ht="15" customHeight="1">
      <c r="B153" s="246"/>
      <c r="C153" s="95">
        <v>34501</v>
      </c>
      <c r="D153" s="230" t="str">
        <f>+VLOOKUP(C153,CATALOGO!$C$79:$D$264,2,0)</f>
        <v>SEGUROS DE BIENES PATRIMONIALES</v>
      </c>
      <c r="E153" s="231"/>
      <c r="F153" s="231"/>
      <c r="G153" s="61">
        <v>65568.570000000007</v>
      </c>
    </row>
    <row r="154" spans="2:7" ht="15" customHeight="1">
      <c r="B154" s="246"/>
      <c r="C154" s="95">
        <v>34701</v>
      </c>
      <c r="D154" s="230" t="str">
        <f>+VLOOKUP(C154,CATALOGO!$C$79:$D$264,2,0)</f>
        <v>FLETES Y MANIOBRAS</v>
      </c>
      <c r="E154" s="231"/>
      <c r="F154" s="231"/>
      <c r="G154" s="61">
        <v>32660.28</v>
      </c>
    </row>
    <row r="155" spans="2:7" ht="15" customHeight="1">
      <c r="B155" s="246"/>
      <c r="C155" s="95">
        <v>35102</v>
      </c>
      <c r="D155" s="230" t="str">
        <f>+VLOOKUP(C155,CATALOGO!$C$79:$D$264,2,0)</f>
        <v>MANTENIMIENTO Y CONSERVACIÓN DE INMUEBLES PARA LA PRESTACIÓN DE SERVICIOS PÚBLICOS</v>
      </c>
      <c r="E155" s="231"/>
      <c r="F155" s="231"/>
      <c r="G155" s="61">
        <v>893125.63</v>
      </c>
    </row>
    <row r="156" spans="2:7" ht="15" customHeight="1">
      <c r="B156" s="246"/>
      <c r="C156" s="95">
        <v>35201</v>
      </c>
      <c r="D156" s="230" t="str">
        <f>+VLOOKUP(C156,CATALOGO!$C$79:$D$264,2,0)</f>
        <v>MANTENIMIENTO Y CONSERVACIÓN DE MOBILIARIO Y EQUIPO DE ADMINISTRACIÓN</v>
      </c>
      <c r="E156" s="231"/>
      <c r="F156" s="231"/>
      <c r="G156" s="61">
        <v>70917.5</v>
      </c>
    </row>
    <row r="157" spans="2:7" ht="15" customHeight="1">
      <c r="B157" s="246"/>
      <c r="C157" s="95">
        <v>35501</v>
      </c>
      <c r="D157" s="230" t="str">
        <f>+VLOOKUP(C157,CATALOGO!$C$79:$D$264,2,0)</f>
        <v>MANTENIMIENTO Y CONSERVACIÓN DE VEHÍCULOS TERRESTRES, AÉREOS, MARÍTIMOS, LACUSTRES Y FLUVIALES</v>
      </c>
      <c r="E157" s="231"/>
      <c r="F157" s="231"/>
      <c r="G157" s="61">
        <v>180551.2</v>
      </c>
    </row>
    <row r="158" spans="2:7" ht="15" customHeight="1">
      <c r="B158" s="246"/>
      <c r="C158" s="95">
        <v>35801</v>
      </c>
      <c r="D158" s="230" t="str">
        <f>+VLOOKUP(C158,CATALOGO!$C$79:$D$264,2,0)</f>
        <v>SERVICIOS DE LAVANDERÍA, LIMPIEZA E HIGIENE</v>
      </c>
      <c r="E158" s="231"/>
      <c r="F158" s="231"/>
      <c r="G158" s="61">
        <v>96842.12</v>
      </c>
    </row>
    <row r="159" spans="2:7" ht="15" customHeight="1">
      <c r="B159" s="246"/>
      <c r="C159" s="95">
        <v>35901</v>
      </c>
      <c r="D159" s="230" t="str">
        <f>+VLOOKUP(C159,CATALOGO!$C$79:$D$264,2,0)</f>
        <v>SERVICIOS DE JARDINERÍA Y FUMIGACIÓN</v>
      </c>
      <c r="E159" s="231"/>
      <c r="F159" s="231"/>
      <c r="G159" s="61">
        <v>10584</v>
      </c>
    </row>
    <row r="160" spans="2:7" ht="15" customHeight="1">
      <c r="B160" s="246"/>
      <c r="C160" s="95">
        <v>37101</v>
      </c>
      <c r="D160" s="230" t="str">
        <f>+VLOOKUP(C160,CATALOGO!$C$79:$D$264,2,0)</f>
        <v>PASAJES AÉREOS NACIONALES PARA LABORES EN CAMPO Y DE SUPERVISIÓN</v>
      </c>
      <c r="E160" s="231"/>
      <c r="F160" s="231"/>
      <c r="G160" s="61">
        <v>105148.12</v>
      </c>
    </row>
    <row r="161" spans="2:7" ht="15" customHeight="1">
      <c r="B161" s="246"/>
      <c r="C161" s="95">
        <v>37201</v>
      </c>
      <c r="D161" s="230" t="str">
        <f>+VLOOKUP(C161,CATALOGO!$C$79:$D$264,2,0)</f>
        <v>PASAJES TERRESTRES NACIONALES PARA LABORES EN CAMPO Y DE SUPERVISIÓN</v>
      </c>
      <c r="E161" s="231"/>
      <c r="F161" s="231"/>
      <c r="G161" s="61">
        <v>54668.9</v>
      </c>
    </row>
    <row r="162" spans="2:7" ht="15" customHeight="1">
      <c r="B162" s="246"/>
      <c r="C162" s="95">
        <v>37501</v>
      </c>
      <c r="D162" s="230" t="str">
        <f>+VLOOKUP(C162,CATALOGO!$C$79:$D$264,2,0)</f>
        <v>VIÁTICOS NACIONALES PARA LABORES EN CAMPO Y DE SUPERVISIÓN</v>
      </c>
      <c r="E162" s="231"/>
      <c r="F162" s="231"/>
      <c r="G162" s="61">
        <v>73861.84</v>
      </c>
    </row>
    <row r="163" spans="2:7" ht="15" customHeight="1">
      <c r="B163" s="246"/>
      <c r="C163" s="95">
        <v>38201</v>
      </c>
      <c r="D163" s="230" t="str">
        <f>+VLOOKUP(C163,CATALOGO!$C$79:$D$264,2,0)</f>
        <v>GASTOS DE ORDEN SOCIAL</v>
      </c>
      <c r="E163" s="231"/>
      <c r="F163" s="231"/>
      <c r="G163" s="61">
        <v>3863.6</v>
      </c>
    </row>
    <row r="164" spans="2:7" ht="15" customHeight="1">
      <c r="B164" s="246"/>
      <c r="C164" s="95">
        <v>38301</v>
      </c>
      <c r="D164" s="230" t="str">
        <f>+VLOOKUP(C164,CATALOGO!$C$79:$D$264,2,0)</f>
        <v>CONGRESOS Y CONVENCIONES</v>
      </c>
      <c r="E164" s="231"/>
      <c r="F164" s="231"/>
      <c r="G164" s="61">
        <v>177020.58</v>
      </c>
    </row>
    <row r="165" spans="2:7" ht="15" customHeight="1">
      <c r="B165" s="246"/>
      <c r="C165" s="95">
        <v>39202</v>
      </c>
      <c r="D165" s="230" t="str">
        <f>+VLOOKUP(C165,CATALOGO!$C$79:$D$264,2,0)</f>
        <v>OTROS IMPUESTOS Y DERECHOS</v>
      </c>
      <c r="E165" s="231"/>
      <c r="F165" s="231"/>
      <c r="G165" s="61">
        <v>160032.92000000001</v>
      </c>
    </row>
    <row r="166" spans="2:7" ht="15" customHeight="1">
      <c r="B166" s="246"/>
      <c r="C166" s="95" t="s">
        <v>536</v>
      </c>
      <c r="D166" s="230" t="e">
        <f>+VLOOKUP(C166,CATALOGO!$C$79:$D$264,2,0)</f>
        <v>#N/A</v>
      </c>
      <c r="E166" s="231"/>
      <c r="F166" s="231"/>
      <c r="G166" s="61">
        <v>0</v>
      </c>
    </row>
    <row r="167" spans="2:7" ht="15" customHeight="1">
      <c r="B167" s="246"/>
      <c r="C167" s="95" t="s">
        <v>536</v>
      </c>
      <c r="D167" s="230" t="e">
        <f>+VLOOKUP(C167,CATALOGO!$C$79:$D$264,2,0)</f>
        <v>#N/A</v>
      </c>
      <c r="E167" s="231"/>
      <c r="F167" s="231"/>
      <c r="G167" s="61">
        <v>0</v>
      </c>
    </row>
    <row r="168" spans="2:7" ht="15" customHeight="1">
      <c r="B168" s="246"/>
      <c r="C168" s="95" t="s">
        <v>536</v>
      </c>
      <c r="D168" s="230" t="e">
        <f>+VLOOKUP(C168,CATALOGO!$C$79:$D$264,2,0)</f>
        <v>#N/A</v>
      </c>
      <c r="E168" s="231"/>
      <c r="F168" s="231"/>
      <c r="G168" s="61">
        <v>0</v>
      </c>
    </row>
    <row r="169" spans="2:7" ht="15" customHeight="1">
      <c r="B169" s="246"/>
      <c r="C169" s="95" t="s">
        <v>536</v>
      </c>
      <c r="D169" s="230" t="e">
        <f>+VLOOKUP(C169,CATALOGO!$C$79:$D$264,2,0)</f>
        <v>#N/A</v>
      </c>
      <c r="E169" s="231"/>
      <c r="F169" s="231"/>
      <c r="G169" s="61">
        <v>0</v>
      </c>
    </row>
    <row r="170" spans="2:7" ht="15" customHeight="1">
      <c r="B170" s="246"/>
      <c r="C170" s="95" t="s">
        <v>536</v>
      </c>
      <c r="D170" s="230" t="e">
        <f>+VLOOKUP(C170,CATALOGO!$C$79:$D$264,2,0)</f>
        <v>#N/A</v>
      </c>
      <c r="E170" s="231"/>
      <c r="F170" s="231"/>
      <c r="G170" s="61">
        <v>0</v>
      </c>
    </row>
    <row r="171" spans="2:7" ht="15" customHeight="1">
      <c r="B171" s="246"/>
      <c r="C171" s="95" t="s">
        <v>536</v>
      </c>
      <c r="D171" s="230" t="e">
        <f>+VLOOKUP(C171,CATALOGO!$C$79:$D$264,2,0)</f>
        <v>#N/A</v>
      </c>
      <c r="E171" s="231"/>
      <c r="F171" s="231"/>
      <c r="G171" s="61">
        <v>0</v>
      </c>
    </row>
    <row r="172" spans="2:7" ht="15" customHeight="1">
      <c r="B172" s="246"/>
      <c r="C172" s="95" t="s">
        <v>536</v>
      </c>
      <c r="D172" s="230" t="e">
        <f>+VLOOKUP(C172,CATALOGO!$C$79:$D$264,2,0)</f>
        <v>#N/A</v>
      </c>
      <c r="E172" s="231"/>
      <c r="F172" s="231"/>
      <c r="G172" s="61">
        <v>0</v>
      </c>
    </row>
    <row r="173" spans="2:7" ht="15" customHeight="1">
      <c r="B173" s="246"/>
      <c r="C173" s="95" t="s">
        <v>536</v>
      </c>
      <c r="D173" s="230" t="e">
        <f>+VLOOKUP(C173,CATALOGO!$C$79:$D$264,2,0)</f>
        <v>#N/A</v>
      </c>
      <c r="E173" s="231"/>
      <c r="F173" s="231"/>
      <c r="G173" s="61">
        <v>0</v>
      </c>
    </row>
    <row r="174" spans="2:7" ht="15" customHeight="1">
      <c r="B174" s="246"/>
      <c r="C174" s="95" t="s">
        <v>536</v>
      </c>
      <c r="D174" s="230" t="e">
        <f>+VLOOKUP(C174,CATALOGO!$C$79:$D$264,2,0)</f>
        <v>#N/A</v>
      </c>
      <c r="E174" s="231"/>
      <c r="F174" s="231"/>
      <c r="G174" s="61">
        <v>0</v>
      </c>
    </row>
    <row r="175" spans="2:7" ht="15" customHeight="1">
      <c r="B175" s="246"/>
      <c r="C175" s="95" t="s">
        <v>536</v>
      </c>
      <c r="D175" s="230" t="e">
        <f>+VLOOKUP(C175,CATALOGO!$C$79:$D$264,2,0)</f>
        <v>#N/A</v>
      </c>
      <c r="E175" s="231"/>
      <c r="F175" s="231"/>
      <c r="G175" s="61">
        <v>0</v>
      </c>
    </row>
    <row r="176" spans="2:7" ht="15" customHeight="1">
      <c r="B176" s="246"/>
      <c r="C176" s="95" t="s">
        <v>536</v>
      </c>
      <c r="D176" s="230" t="e">
        <f>+VLOOKUP(C176,CATALOGO!$C$79:$D$264,2,0)</f>
        <v>#N/A</v>
      </c>
      <c r="E176" s="231"/>
      <c r="F176" s="231"/>
      <c r="G176" s="61">
        <v>0</v>
      </c>
    </row>
    <row r="177" spans="2:7" ht="15" customHeight="1">
      <c r="B177" s="246"/>
      <c r="C177" s="95" t="s">
        <v>536</v>
      </c>
      <c r="D177" s="230" t="e">
        <f>+VLOOKUP(C177,CATALOGO!$C$79:$D$264,2,0)</f>
        <v>#N/A</v>
      </c>
      <c r="E177" s="231"/>
      <c r="F177" s="231"/>
      <c r="G177" s="61">
        <v>0</v>
      </c>
    </row>
    <row r="178" spans="2:7" ht="15" customHeight="1">
      <c r="B178" s="246"/>
      <c r="C178" s="95" t="s">
        <v>536</v>
      </c>
      <c r="D178" s="230" t="e">
        <f>+VLOOKUP(C178,CATALOGO!$C$79:$D$264,2,0)</f>
        <v>#N/A</v>
      </c>
      <c r="E178" s="231"/>
      <c r="F178" s="231"/>
      <c r="G178" s="61">
        <v>0</v>
      </c>
    </row>
    <row r="179" spans="2:7" ht="15" customHeight="1">
      <c r="B179" s="246"/>
      <c r="C179" s="95" t="s">
        <v>536</v>
      </c>
      <c r="D179" s="230" t="e">
        <f>+VLOOKUP(C179,CATALOGO!$C$79:$D$264,2,0)</f>
        <v>#N/A</v>
      </c>
      <c r="E179" s="231"/>
      <c r="F179" s="231"/>
      <c r="G179" s="61">
        <v>0</v>
      </c>
    </row>
    <row r="180" spans="2:7" ht="15" customHeight="1">
      <c r="B180" s="246"/>
      <c r="C180" s="95" t="s">
        <v>536</v>
      </c>
      <c r="D180" s="230" t="e">
        <f>+VLOOKUP(C180,CATALOGO!$C$79:$D$264,2,0)</f>
        <v>#N/A</v>
      </c>
      <c r="E180" s="231"/>
      <c r="F180" s="231"/>
      <c r="G180" s="61">
        <v>0</v>
      </c>
    </row>
    <row r="181" spans="2:7" ht="15" customHeight="1">
      <c r="B181" s="246"/>
      <c r="C181" s="95" t="s">
        <v>536</v>
      </c>
      <c r="D181" s="230" t="e">
        <f>+VLOOKUP(C181,CATALOGO!$C$79:$D$264,2,0)</f>
        <v>#N/A</v>
      </c>
      <c r="E181" s="231"/>
      <c r="F181" s="231"/>
      <c r="G181" s="61">
        <v>0</v>
      </c>
    </row>
    <row r="182" spans="2:7" ht="15" customHeight="1">
      <c r="B182" s="246"/>
      <c r="C182" s="95" t="s">
        <v>536</v>
      </c>
      <c r="D182" s="230" t="e">
        <f>+VLOOKUP(C182,CATALOGO!$C$79:$D$264,2,0)</f>
        <v>#N/A</v>
      </c>
      <c r="E182" s="231"/>
      <c r="F182" s="231"/>
      <c r="G182" s="61">
        <v>0</v>
      </c>
    </row>
    <row r="183" spans="2:7" ht="15" customHeight="1">
      <c r="B183" s="246"/>
      <c r="C183" s="95" t="s">
        <v>536</v>
      </c>
      <c r="D183" s="230" t="e">
        <f>+VLOOKUP(C183,CATALOGO!$C$79:$D$264,2,0)</f>
        <v>#N/A</v>
      </c>
      <c r="E183" s="231"/>
      <c r="F183" s="231"/>
      <c r="G183" s="61">
        <v>0</v>
      </c>
    </row>
    <row r="184" spans="2:7" ht="15" customHeight="1">
      <c r="B184" s="246"/>
      <c r="C184" s="95" t="s">
        <v>536</v>
      </c>
      <c r="D184" s="230" t="e">
        <f>+VLOOKUP(C184,CATALOGO!$C$79:$D$264,2,0)</f>
        <v>#N/A</v>
      </c>
      <c r="E184" s="231"/>
      <c r="F184" s="231"/>
      <c r="G184" s="61">
        <v>0</v>
      </c>
    </row>
    <row r="185" spans="2:7" ht="15" customHeight="1">
      <c r="B185" s="246"/>
      <c r="C185" s="95" t="s">
        <v>536</v>
      </c>
      <c r="D185" s="230" t="e">
        <f>+VLOOKUP(C185,CATALOGO!$C$79:$D$264,2,0)</f>
        <v>#N/A</v>
      </c>
      <c r="E185" s="231"/>
      <c r="F185" s="231"/>
      <c r="G185" s="61">
        <v>0</v>
      </c>
    </row>
    <row r="186" spans="2:7" ht="15" customHeight="1">
      <c r="B186" s="246"/>
      <c r="C186" s="95" t="s">
        <v>536</v>
      </c>
      <c r="D186" s="230" t="e">
        <f>+VLOOKUP(C186,CATALOGO!$C$79:$D$264,2,0)</f>
        <v>#N/A</v>
      </c>
      <c r="E186" s="231"/>
      <c r="F186" s="231"/>
      <c r="G186" s="61">
        <v>0</v>
      </c>
    </row>
    <row r="187" spans="2:7" ht="15" customHeight="1">
      <c r="B187" s="246"/>
      <c r="C187" s="95" t="s">
        <v>536</v>
      </c>
      <c r="D187" s="230" t="e">
        <f>+VLOOKUP(C187,CATALOGO!$C$79:$D$264,2,0)</f>
        <v>#N/A</v>
      </c>
      <c r="E187" s="231"/>
      <c r="F187" s="231"/>
      <c r="G187" s="61">
        <v>0</v>
      </c>
    </row>
    <row r="188" spans="2:7" ht="15" customHeight="1">
      <c r="B188" s="246"/>
      <c r="C188" s="95" t="s">
        <v>536</v>
      </c>
      <c r="D188" s="230" t="e">
        <f>+VLOOKUP(C188,CATALOGO!$C$79:$D$264,2,0)</f>
        <v>#N/A</v>
      </c>
      <c r="E188" s="231"/>
      <c r="F188" s="231"/>
      <c r="G188" s="61">
        <v>0</v>
      </c>
    </row>
    <row r="189" spans="2:7" ht="15" customHeight="1">
      <c r="B189" s="246"/>
      <c r="C189" s="95" t="s">
        <v>536</v>
      </c>
      <c r="D189" s="230" t="e">
        <f>+VLOOKUP(C189,CATALOGO!$C$79:$D$264,2,0)</f>
        <v>#N/A</v>
      </c>
      <c r="E189" s="231"/>
      <c r="F189" s="231"/>
      <c r="G189" s="61">
        <v>0</v>
      </c>
    </row>
    <row r="190" spans="2:7" ht="15" customHeight="1">
      <c r="B190" s="246"/>
      <c r="C190" s="95" t="s">
        <v>536</v>
      </c>
      <c r="D190" s="230" t="e">
        <f>+VLOOKUP(C190,CATALOGO!$C$79:$D$264,2,0)</f>
        <v>#N/A</v>
      </c>
      <c r="E190" s="231"/>
      <c r="F190" s="231"/>
      <c r="G190" s="61">
        <v>0</v>
      </c>
    </row>
    <row r="191" spans="2:7" ht="15" customHeight="1">
      <c r="B191" s="246"/>
      <c r="C191" s="95" t="s">
        <v>536</v>
      </c>
      <c r="D191" s="230" t="e">
        <f>+VLOOKUP(C191,CATALOGO!$C$79:$D$264,2,0)</f>
        <v>#N/A</v>
      </c>
      <c r="E191" s="231"/>
      <c r="F191" s="231"/>
      <c r="G191" s="61">
        <v>0</v>
      </c>
    </row>
    <row r="192" spans="2:7" ht="15" customHeight="1">
      <c r="B192" s="246"/>
      <c r="C192" s="95" t="s">
        <v>536</v>
      </c>
      <c r="D192" s="230" t="e">
        <f>+VLOOKUP(C192,CATALOGO!$C$79:$D$264,2,0)</f>
        <v>#N/A</v>
      </c>
      <c r="E192" s="231"/>
      <c r="F192" s="231"/>
      <c r="G192" s="61">
        <v>0</v>
      </c>
    </row>
    <row r="193" spans="2:7" ht="15" customHeight="1">
      <c r="B193" s="246"/>
      <c r="C193" s="95" t="s">
        <v>536</v>
      </c>
      <c r="D193" s="230" t="e">
        <f>+VLOOKUP(C193,CATALOGO!$C$79:$D$264,2,0)</f>
        <v>#N/A</v>
      </c>
      <c r="E193" s="231"/>
      <c r="F193" s="231"/>
      <c r="G193" s="61">
        <v>0</v>
      </c>
    </row>
    <row r="194" spans="2:7" ht="15" customHeight="1">
      <c r="B194" s="246"/>
      <c r="C194" s="95" t="s">
        <v>536</v>
      </c>
      <c r="D194" s="230" t="e">
        <f>+VLOOKUP(C194,CATALOGO!$C$79:$D$264,2,0)</f>
        <v>#N/A</v>
      </c>
      <c r="E194" s="231"/>
      <c r="F194" s="231"/>
      <c r="G194" s="61">
        <v>0</v>
      </c>
    </row>
    <row r="195" spans="2:7" ht="15" customHeight="1">
      <c r="B195" s="246"/>
      <c r="C195" s="95" t="s">
        <v>536</v>
      </c>
      <c r="D195" s="230" t="e">
        <f>+VLOOKUP(C195,CATALOGO!$C$79:$D$264,2,0)</f>
        <v>#N/A</v>
      </c>
      <c r="E195" s="231"/>
      <c r="F195" s="231"/>
      <c r="G195" s="61">
        <v>0</v>
      </c>
    </row>
    <row r="196" spans="2:7" ht="15" customHeight="1">
      <c r="B196" s="246"/>
      <c r="C196" s="95" t="s">
        <v>536</v>
      </c>
      <c r="D196" s="230" t="e">
        <f>+VLOOKUP(C196,CATALOGO!$C$79:$D$264,2,0)</f>
        <v>#N/A</v>
      </c>
      <c r="E196" s="231"/>
      <c r="F196" s="231"/>
      <c r="G196" s="61">
        <v>0</v>
      </c>
    </row>
    <row r="197" spans="2:7" ht="15" customHeight="1">
      <c r="B197" s="246"/>
      <c r="C197" s="95" t="s">
        <v>536</v>
      </c>
      <c r="D197" s="230" t="e">
        <f>+VLOOKUP(C197,CATALOGO!$C$79:$D$264,2,0)</f>
        <v>#N/A</v>
      </c>
      <c r="E197" s="231"/>
      <c r="F197" s="231"/>
      <c r="G197" s="61">
        <v>0</v>
      </c>
    </row>
    <row r="198" spans="2:7" ht="15" customHeight="1">
      <c r="B198" s="246"/>
      <c r="C198" s="95" t="s">
        <v>536</v>
      </c>
      <c r="D198" s="230" t="e">
        <f>+VLOOKUP(C198,CATALOGO!$C$79:$D$264,2,0)</f>
        <v>#N/A</v>
      </c>
      <c r="E198" s="231"/>
      <c r="F198" s="231"/>
      <c r="G198" s="61">
        <v>0</v>
      </c>
    </row>
    <row r="199" spans="2:7" ht="15" customHeight="1">
      <c r="B199" s="246"/>
      <c r="C199" s="95" t="s">
        <v>536</v>
      </c>
      <c r="D199" s="230" t="e">
        <f>+VLOOKUP(C199,CATALOGO!$C$79:$D$264,2,0)</f>
        <v>#N/A</v>
      </c>
      <c r="E199" s="231"/>
      <c r="F199" s="231"/>
      <c r="G199" s="61">
        <v>0</v>
      </c>
    </row>
    <row r="200" spans="2:7" ht="15" customHeight="1">
      <c r="B200" s="246"/>
      <c r="C200" s="95" t="s">
        <v>536</v>
      </c>
      <c r="D200" s="230" t="e">
        <f>+VLOOKUP(C200,CATALOGO!$C$79:$D$264,2,0)</f>
        <v>#N/A</v>
      </c>
      <c r="E200" s="231"/>
      <c r="F200" s="231"/>
      <c r="G200" s="61">
        <v>0</v>
      </c>
    </row>
    <row r="201" spans="2:7" ht="15" customHeight="1">
      <c r="B201" s="246"/>
      <c r="C201" s="95" t="s">
        <v>536</v>
      </c>
      <c r="D201" s="230" t="e">
        <f>+VLOOKUP(C201,CATALOGO!$C$79:$D$264,2,0)</f>
        <v>#N/A</v>
      </c>
      <c r="E201" s="231"/>
      <c r="F201" s="231"/>
      <c r="G201" s="61">
        <v>0</v>
      </c>
    </row>
    <row r="202" spans="2:7" ht="15" customHeight="1">
      <c r="B202" s="246"/>
      <c r="C202" s="95" t="s">
        <v>536</v>
      </c>
      <c r="D202" s="230" t="e">
        <f>+VLOOKUP(C202,CATALOGO!$C$79:$D$264,2,0)</f>
        <v>#N/A</v>
      </c>
      <c r="E202" s="231"/>
      <c r="F202" s="231"/>
      <c r="G202" s="61">
        <v>0</v>
      </c>
    </row>
    <row r="203" spans="2:7" ht="15" customHeight="1">
      <c r="B203" s="246"/>
      <c r="C203" s="95" t="s">
        <v>536</v>
      </c>
      <c r="D203" s="230" t="e">
        <f>+VLOOKUP(C203,CATALOGO!$C$79:$D$264,2,0)</f>
        <v>#N/A</v>
      </c>
      <c r="E203" s="231"/>
      <c r="F203" s="231"/>
      <c r="G203" s="61">
        <v>0</v>
      </c>
    </row>
    <row r="204" spans="2:7" ht="15" customHeight="1">
      <c r="B204" s="246"/>
      <c r="C204" s="95" t="s">
        <v>536</v>
      </c>
      <c r="D204" s="230" t="e">
        <f>+VLOOKUP(C204,CATALOGO!$C$79:$D$264,2,0)</f>
        <v>#N/A</v>
      </c>
      <c r="E204" s="231"/>
      <c r="F204" s="231"/>
      <c r="G204" s="61">
        <v>0</v>
      </c>
    </row>
    <row r="205" spans="2:7" ht="15" customHeight="1">
      <c r="B205" s="246"/>
      <c r="C205" s="95" t="s">
        <v>536</v>
      </c>
      <c r="D205" s="230" t="e">
        <f>+VLOOKUP(C205,CATALOGO!$C$79:$D$264,2,0)</f>
        <v>#N/A</v>
      </c>
      <c r="E205" s="231"/>
      <c r="F205" s="231"/>
      <c r="G205" s="61">
        <v>0</v>
      </c>
    </row>
    <row r="206" spans="2:7" ht="15" customHeight="1">
      <c r="B206" s="246"/>
      <c r="C206" s="95" t="s">
        <v>536</v>
      </c>
      <c r="D206" s="230" t="e">
        <f>+VLOOKUP(C206,CATALOGO!$C$79:$D$264,2,0)</f>
        <v>#N/A</v>
      </c>
      <c r="E206" s="231"/>
      <c r="F206" s="231"/>
      <c r="G206" s="61">
        <v>0</v>
      </c>
    </row>
    <row r="207" spans="2:7" ht="15" customHeight="1">
      <c r="B207" s="246"/>
      <c r="C207" s="95" t="s">
        <v>536</v>
      </c>
      <c r="D207" s="230" t="e">
        <f>+VLOOKUP(C207,CATALOGO!$C$79:$D$264,2,0)</f>
        <v>#N/A</v>
      </c>
      <c r="E207" s="231"/>
      <c r="F207" s="231"/>
      <c r="G207" s="61">
        <v>0</v>
      </c>
    </row>
    <row r="208" spans="2:7" ht="15" customHeight="1">
      <c r="B208" s="246"/>
      <c r="C208" s="95" t="s">
        <v>536</v>
      </c>
      <c r="D208" s="230" t="e">
        <f>+VLOOKUP(C208,CATALOGO!$C$79:$D$264,2,0)</f>
        <v>#N/A</v>
      </c>
      <c r="E208" s="231"/>
      <c r="F208" s="231"/>
      <c r="G208" s="61">
        <v>0</v>
      </c>
    </row>
    <row r="209" spans="2:8" ht="15" customHeight="1">
      <c r="B209" s="246"/>
      <c r="C209" s="95" t="s">
        <v>536</v>
      </c>
      <c r="D209" s="230" t="e">
        <f>+VLOOKUP(C209,CATALOGO!$C$79:$D$264,2,0)</f>
        <v>#N/A</v>
      </c>
      <c r="E209" s="231"/>
      <c r="F209" s="231"/>
      <c r="G209" s="61">
        <v>0</v>
      </c>
    </row>
    <row r="210" spans="2:8" ht="15" customHeight="1">
      <c r="B210" s="246"/>
      <c r="C210" s="95" t="s">
        <v>536</v>
      </c>
      <c r="D210" s="230" t="e">
        <f>+VLOOKUP(C210,CATALOGO!$C$79:$D$264,2,0)</f>
        <v>#N/A</v>
      </c>
      <c r="E210" s="231"/>
      <c r="F210" s="231"/>
      <c r="G210" s="61">
        <v>0</v>
      </c>
    </row>
    <row r="211" spans="2:8" ht="15" customHeight="1">
      <c r="B211" s="246"/>
      <c r="C211" s="95" t="s">
        <v>536</v>
      </c>
      <c r="D211" s="230" t="e">
        <f>+VLOOKUP(C211,CATALOGO!$C$79:$D$264,2,0)</f>
        <v>#N/A</v>
      </c>
      <c r="E211" s="231"/>
      <c r="F211" s="231"/>
      <c r="G211" s="61">
        <v>0</v>
      </c>
    </row>
    <row r="212" spans="2:8" ht="15" customHeight="1">
      <c r="B212" s="246"/>
      <c r="C212" s="95" t="s">
        <v>536</v>
      </c>
      <c r="D212" s="230" t="e">
        <f>+VLOOKUP(C212,CATALOGO!$C$79:$D$264,2,0)</f>
        <v>#N/A</v>
      </c>
      <c r="E212" s="231"/>
      <c r="F212" s="231"/>
      <c r="G212" s="61">
        <v>0</v>
      </c>
    </row>
    <row r="213" spans="2:8" ht="15" customHeight="1">
      <c r="B213" s="246"/>
      <c r="C213" s="95" t="s">
        <v>536</v>
      </c>
      <c r="D213" s="230" t="e">
        <f>+VLOOKUP(C213,CATALOGO!$C$79:$D$264,2,0)</f>
        <v>#N/A</v>
      </c>
      <c r="E213" s="231"/>
      <c r="F213" s="231"/>
      <c r="G213" s="61">
        <v>0</v>
      </c>
    </row>
    <row r="214" spans="2:8" ht="15" customHeight="1">
      <c r="B214" s="246"/>
      <c r="C214" s="95" t="s">
        <v>536</v>
      </c>
      <c r="D214" s="230" t="e">
        <f>+VLOOKUP(C214,CATALOGO!$C$79:$D$264,2,0)</f>
        <v>#N/A</v>
      </c>
      <c r="E214" s="231"/>
      <c r="F214" s="231"/>
      <c r="G214" s="61">
        <v>0</v>
      </c>
    </row>
    <row r="215" spans="2:8" ht="15.75" customHeight="1">
      <c r="B215" s="246"/>
      <c r="C215" s="95" t="s">
        <v>536</v>
      </c>
      <c r="D215" s="230" t="e">
        <f>+VLOOKUP(C215,CATALOGO!$C$79:$D$264,2,0)</f>
        <v>#N/A</v>
      </c>
      <c r="E215" s="231"/>
      <c r="F215" s="231"/>
      <c r="G215" s="61">
        <v>0</v>
      </c>
    </row>
    <row r="216" spans="2:8" ht="15" customHeight="1">
      <c r="B216" s="246"/>
      <c r="C216" s="95" t="s">
        <v>536</v>
      </c>
      <c r="D216" s="230" t="e">
        <f>+VLOOKUP(C216,CATALOGO!$C$79:$D$264,2,0)</f>
        <v>#N/A</v>
      </c>
      <c r="E216" s="231"/>
      <c r="F216" s="231"/>
      <c r="G216" s="61">
        <v>0</v>
      </c>
    </row>
    <row r="217" spans="2:8">
      <c r="B217" s="246"/>
      <c r="C217" s="95" t="s">
        <v>536</v>
      </c>
      <c r="D217" s="230" t="e">
        <f>+VLOOKUP(C217,CATALOGO!$C$79:$D$264,2,0)</f>
        <v>#N/A</v>
      </c>
      <c r="E217" s="231"/>
      <c r="F217" s="231"/>
      <c r="G217" s="61">
        <v>0</v>
      </c>
    </row>
    <row r="218" spans="2:8">
      <c r="B218" s="246"/>
      <c r="C218" s="95" t="s">
        <v>536</v>
      </c>
      <c r="D218" s="230" t="e">
        <f>+VLOOKUP(C218,CATALOGO!$C$79:$D$264,2,0)</f>
        <v>#N/A</v>
      </c>
      <c r="E218" s="231"/>
      <c r="F218" s="231"/>
      <c r="G218" s="61">
        <v>0</v>
      </c>
    </row>
    <row r="219" spans="2:8">
      <c r="B219" s="246"/>
      <c r="C219" s="232" t="s">
        <v>526</v>
      </c>
      <c r="D219" s="232"/>
      <c r="E219" s="232"/>
      <c r="F219" s="232"/>
      <c r="G219" s="164">
        <f>+SUM(G120:G218)</f>
        <v>7199863.290000001</v>
      </c>
    </row>
    <row r="220" spans="2:8">
      <c r="B220" s="88"/>
      <c r="C220" s="88"/>
      <c r="D220" s="88"/>
      <c r="E220" s="88"/>
      <c r="F220" s="88"/>
      <c r="G220" s="88"/>
      <c r="H220" s="88"/>
    </row>
    <row r="221" spans="2:8">
      <c r="B221" s="239" t="s">
        <v>533</v>
      </c>
      <c r="C221" s="240"/>
      <c r="D221" s="148" t="s">
        <v>534</v>
      </c>
      <c r="E221" s="88"/>
      <c r="F221" s="88"/>
      <c r="G221" s="88"/>
      <c r="H221" s="88"/>
    </row>
    <row r="222" spans="2:8">
      <c r="B222" s="89" t="s">
        <v>527</v>
      </c>
      <c r="C222" s="90">
        <f>+(SUMIF($C$20:$C$33,"&lt;29999",$G$20:$G$33))+(SUMIF($C$36:$C$49,"&lt;29999",$G$36:$G$49))+(SUMIF($C$52:$C$66,"&lt;29999",$G$52:$G$66))+(SUMIF($C$69:$C$83,"&lt;29999",$G$69:$G$83))+(SUMIF($C$86:$C$100,"&lt;29999",$G$86:$G$100))+(SUMIF($C$103:$C$117,"&lt;29999",$G$103:$G$117))+(SUMIF($C$120:$C$218,"&lt;29999",$G$120:$G$218))</f>
        <v>2292352.3199999998</v>
      </c>
      <c r="D222" s="91" t="str">
        <f>+IF(E11=C222,"CORRECTO","INCORRECTO")</f>
        <v>CORRECTO</v>
      </c>
      <c r="E222" s="88"/>
      <c r="F222" s="88"/>
      <c r="G222" s="88"/>
      <c r="H222" s="88"/>
    </row>
    <row r="223" spans="2:8">
      <c r="B223" s="89" t="s">
        <v>528</v>
      </c>
      <c r="C223" s="90">
        <f>+((SUMIF($C$20:$C$33,"&lt;39999",$G$20:$G$33))+(SUMIF($C$36:$C$49,"&lt;39999",$G$36:$G$49))+(SUMIF($C$52:$C$66,"&lt;39999",$G$52:$G$66))+(SUMIF($C$69:$C$83,"&lt;39999",$G$69:$G$83))+(SUMIF($C$86:$C$100,"&lt;39999",$G$86:$G$100))+(SUMIF($C$103:$C$117,"&lt;39999",$G$103:$G$117))+(SUMIF($C$120:$C$218,"&lt;39999",$G$120:$G$218)))-( (SUMIF($C$20:$C$33,"&lt;29999",$G$20:$G$33))+(SUMIF($C$36:$C$49,"&lt;29999",$G$36:$G$49))+(SUMIF($C$52:$C$66,"&lt;29999",$G$52:$G$66))+(SUMIF($C$69:$C$83,"&lt;29999",$G$69:$G$83))+(SUMIF($C$86:$C$100,"&lt;29999",$G$86:$G$100))+(SUMIF($C$103:$C$117,"&lt;29999",$G$103:$G$117))+(SUMIF($C$120:$C$218,"&lt;29999",$G$120:$G$218)))</f>
        <v>4972076.6800000016</v>
      </c>
      <c r="D223" s="91" t="str">
        <f>+IF(C223=E12,"CORRECTO","INCORRECTO")</f>
        <v>CORRECTO</v>
      </c>
      <c r="E223" s="88"/>
      <c r="F223" s="88"/>
      <c r="G223" s="88"/>
      <c r="H223" s="88"/>
    </row>
    <row r="224" spans="2:8">
      <c r="B224" s="89" t="s">
        <v>529</v>
      </c>
      <c r="C224" s="90">
        <f>+G34+G50+G67+G84+G101+G118</f>
        <v>0</v>
      </c>
      <c r="D224" s="91" t="str">
        <f>+IF(C224=E13,"CORRECTO","INCORRECTO")</f>
        <v>CORRECTO</v>
      </c>
      <c r="E224" s="88"/>
      <c r="F224" s="88"/>
      <c r="G224" s="88"/>
      <c r="H224" s="88"/>
    </row>
    <row r="225" spans="2:8">
      <c r="B225" s="88"/>
      <c r="C225" s="88"/>
      <c r="D225" s="88"/>
      <c r="E225" s="88"/>
      <c r="F225" s="88"/>
      <c r="G225" s="88"/>
      <c r="H225" s="88"/>
    </row>
    <row r="226" spans="2:8" hidden="1">
      <c r="B226" s="92"/>
      <c r="C226" s="92"/>
      <c r="D226" s="92"/>
      <c r="E226" s="88"/>
      <c r="F226" s="88"/>
      <c r="G226" s="88"/>
      <c r="H226" s="88"/>
    </row>
    <row r="227" spans="2:8" hidden="1">
      <c r="B227" s="92"/>
      <c r="C227" s="92"/>
      <c r="D227" s="92"/>
      <c r="E227" s="88"/>
      <c r="F227" s="88"/>
      <c r="G227" s="88"/>
      <c r="H227" s="88"/>
    </row>
    <row r="228" spans="2:8" hidden="1">
      <c r="B228" s="88"/>
      <c r="C228" s="88"/>
      <c r="D228" s="88"/>
      <c r="E228" s="88"/>
      <c r="F228" s="88"/>
      <c r="G228" s="88"/>
      <c r="H228" s="88"/>
    </row>
    <row r="229" spans="2:8" hidden="1">
      <c r="B229" s="88"/>
      <c r="C229" s="88"/>
      <c r="D229" s="88"/>
      <c r="E229" s="88"/>
      <c r="F229" s="88"/>
      <c r="G229" s="88"/>
      <c r="H229" s="88"/>
    </row>
    <row r="230" spans="2:8" hidden="1">
      <c r="B230" s="88"/>
      <c r="C230" s="88"/>
      <c r="D230" s="88"/>
      <c r="E230" s="88"/>
      <c r="F230" s="88"/>
      <c r="G230" s="88"/>
      <c r="H230" s="88"/>
    </row>
    <row r="231" spans="2:8" hidden="1">
      <c r="B231" s="88"/>
      <c r="C231" s="88"/>
      <c r="D231" s="88"/>
      <c r="E231" s="88"/>
      <c r="F231" s="88"/>
      <c r="G231" s="88"/>
      <c r="H231" s="88"/>
    </row>
    <row r="232" spans="2:8" hidden="1">
      <c r="B232" s="88"/>
      <c r="C232" s="88"/>
      <c r="D232" s="88"/>
      <c r="E232" s="88"/>
      <c r="F232" s="88"/>
      <c r="G232" s="88"/>
      <c r="H232" s="88"/>
    </row>
    <row r="233" spans="2:8" hidden="1">
      <c r="B233" s="88"/>
      <c r="C233" s="88"/>
      <c r="D233" s="88"/>
      <c r="E233" s="88"/>
      <c r="F233" s="88"/>
      <c r="G233" s="88"/>
      <c r="H233" s="88"/>
    </row>
    <row r="234" spans="2:8" hidden="1">
      <c r="B234" s="88"/>
      <c r="C234" s="88"/>
      <c r="D234" s="88"/>
      <c r="E234" s="88"/>
      <c r="F234" s="88"/>
      <c r="G234" s="88"/>
      <c r="H234" s="88"/>
    </row>
  </sheetData>
  <sheetProtection password="E727" sheet="1" objects="1" scenarios="1"/>
  <customSheetViews>
    <customSheetView guid="{1C6F7EB1-966B-4B9A-8DC7-91574CBFD378}" fitToPage="1" hiddenRows="1">
      <pageMargins left="0.7" right="0.7" top="0.75" bottom="0.75" header="0.3" footer="0.3"/>
      <pageSetup scale="29" orientation="portrait" r:id="rId1"/>
      <headerFooter>
        <oddHeader>&amp;C&amp;G</oddHeader>
      </headerFooter>
    </customSheetView>
    <customSheetView guid="{D74BCB23-1516-412E-B6F3-088F98D88FC8}" fitToPage="1" hiddenRows="1">
      <selection activeCell="B6" sqref="B6"/>
      <pageMargins left="0.7" right="0.7" top="0.75" bottom="0.75" header="0.3" footer="0.3"/>
      <pageSetup scale="29" orientation="portrait" r:id="rId2"/>
      <headerFooter>
        <oddHeader>&amp;C&amp;G</oddHeader>
      </headerFooter>
    </customSheetView>
    <customSheetView guid="{80E7DA02-1B60-4892-8DF8-F1D90CFB8D6E}" fitToPage="1" hiddenRows="1">
      <selection activeCell="C5" sqref="C5:D5"/>
      <pageMargins left="0.7" right="0.7" top="0.75" bottom="0.75" header="0.3" footer="0.3"/>
      <pageSetup scale="29" orientation="portrait" r:id="rId3"/>
      <headerFooter>
        <oddHeader>&amp;C&amp;G</oddHeader>
      </headerFooter>
    </customSheetView>
    <customSheetView guid="{E42DFDCF-263A-44ED-973B-7D34AF1F44E1}" fitToPage="1">
      <pageMargins left="0.7" right="0.7" top="0.75" bottom="0.75" header="0.3" footer="0.3"/>
      <pageSetup scale="29" orientation="portrait" r:id="rId4"/>
      <headerFooter>
        <oddHeader>&amp;C&amp;G</oddHeader>
      </headerFooter>
    </customSheetView>
    <customSheetView guid="{ED49C49A-6049-47A5-8E7A-75CF87152D2E}" fitToPage="1" hiddenRows="1" hiddenColumns="1" topLeftCell="C10">
      <selection activeCell="A5" sqref="A5"/>
      <pageMargins left="0.7" right="0.7" top="0.75" bottom="0.75" header="0.3" footer="0.3"/>
      <pageSetup paperSize="5" scale="27" orientation="portrait" r:id="rId5"/>
      <headerFooter>
        <oddHeader>&amp;C&amp;G</oddHeader>
      </headerFooter>
    </customSheetView>
  </customSheetViews>
  <mergeCells count="213">
    <mergeCell ref="D184:F184"/>
    <mergeCell ref="D185:F185"/>
    <mergeCell ref="D201:F201"/>
    <mergeCell ref="D202:F202"/>
    <mergeCell ref="B221:C221"/>
    <mergeCell ref="D212:F212"/>
    <mergeCell ref="D213:F213"/>
    <mergeCell ref="D214:F214"/>
    <mergeCell ref="D215:F215"/>
    <mergeCell ref="D207:F207"/>
    <mergeCell ref="D208:F208"/>
    <mergeCell ref="D209:F209"/>
    <mergeCell ref="D210:F210"/>
    <mergeCell ref="D211:F211"/>
    <mergeCell ref="B120:B219"/>
    <mergeCell ref="D216:F216"/>
    <mergeCell ref="D217:F217"/>
    <mergeCell ref="D218:F218"/>
    <mergeCell ref="C219:F219"/>
    <mergeCell ref="D195:F195"/>
    <mergeCell ref="D196:F196"/>
    <mergeCell ref="D197:F197"/>
    <mergeCell ref="D198:F198"/>
    <mergeCell ref="D199:F199"/>
    <mergeCell ref="D206:F206"/>
    <mergeCell ref="D183:F183"/>
    <mergeCell ref="D162:F162"/>
    <mergeCell ref="D163:F163"/>
    <mergeCell ref="D171:F171"/>
    <mergeCell ref="D172:F172"/>
    <mergeCell ref="D173:F173"/>
    <mergeCell ref="D174:F174"/>
    <mergeCell ref="D203:F203"/>
    <mergeCell ref="D204:F204"/>
    <mergeCell ref="D205:F205"/>
    <mergeCell ref="D192:F192"/>
    <mergeCell ref="D193:F193"/>
    <mergeCell ref="D194:F194"/>
    <mergeCell ref="D178:F178"/>
    <mergeCell ref="D179:F179"/>
    <mergeCell ref="D180:F180"/>
    <mergeCell ref="D181:F181"/>
    <mergeCell ref="D182:F182"/>
    <mergeCell ref="D186:F186"/>
    <mergeCell ref="D187:F187"/>
    <mergeCell ref="D188:F188"/>
    <mergeCell ref="D189:F189"/>
    <mergeCell ref="D190:F190"/>
    <mergeCell ref="D191:F191"/>
    <mergeCell ref="D200:F200"/>
    <mergeCell ref="D138:F138"/>
    <mergeCell ref="D139:F139"/>
    <mergeCell ref="D175:F175"/>
    <mergeCell ref="D176:F176"/>
    <mergeCell ref="D177:F177"/>
    <mergeCell ref="D167:F167"/>
    <mergeCell ref="D168:F168"/>
    <mergeCell ref="D169:F169"/>
    <mergeCell ref="D150:F150"/>
    <mergeCell ref="D151:F151"/>
    <mergeCell ref="D152:F152"/>
    <mergeCell ref="D153:F153"/>
    <mergeCell ref="D154:F154"/>
    <mergeCell ref="D155:F155"/>
    <mergeCell ref="D164:F164"/>
    <mergeCell ref="D165:F165"/>
    <mergeCell ref="D166:F166"/>
    <mergeCell ref="D156:F156"/>
    <mergeCell ref="D157:F157"/>
    <mergeCell ref="D158:F158"/>
    <mergeCell ref="D170:F170"/>
    <mergeCell ref="D159:F159"/>
    <mergeCell ref="D160:F160"/>
    <mergeCell ref="D161:F161"/>
    <mergeCell ref="D62:F62"/>
    <mergeCell ref="D147:F147"/>
    <mergeCell ref="D148:F148"/>
    <mergeCell ref="D149:F149"/>
    <mergeCell ref="D130:F130"/>
    <mergeCell ref="D131:F131"/>
    <mergeCell ref="D129:F129"/>
    <mergeCell ref="D132:F132"/>
    <mergeCell ref="D133:F133"/>
    <mergeCell ref="D134:F134"/>
    <mergeCell ref="D142:F142"/>
    <mergeCell ref="D143:F143"/>
    <mergeCell ref="D144:F144"/>
    <mergeCell ref="D145:F145"/>
    <mergeCell ref="D146:F146"/>
    <mergeCell ref="D140:F140"/>
    <mergeCell ref="D141:F141"/>
    <mergeCell ref="D120:F120"/>
    <mergeCell ref="D121:F121"/>
    <mergeCell ref="D122:F122"/>
    <mergeCell ref="D123:F123"/>
    <mergeCell ref="D135:F135"/>
    <mergeCell ref="D45:F45"/>
    <mergeCell ref="D46:F46"/>
    <mergeCell ref="D47:F47"/>
    <mergeCell ref="D48:F48"/>
    <mergeCell ref="D49:F49"/>
    <mergeCell ref="D50:F50"/>
    <mergeCell ref="C51:F51"/>
    <mergeCell ref="D136:F136"/>
    <mergeCell ref="D137:F137"/>
    <mergeCell ref="D56:F56"/>
    <mergeCell ref="D67:F67"/>
    <mergeCell ref="C68:F68"/>
    <mergeCell ref="D124:F124"/>
    <mergeCell ref="D125:F125"/>
    <mergeCell ref="D126:F126"/>
    <mergeCell ref="D127:F127"/>
    <mergeCell ref="D128:F128"/>
    <mergeCell ref="B52:B68"/>
    <mergeCell ref="D52:F52"/>
    <mergeCell ref="D59:F59"/>
    <mergeCell ref="D60:F60"/>
    <mergeCell ref="D61:F61"/>
    <mergeCell ref="D38:F38"/>
    <mergeCell ref="D39:F39"/>
    <mergeCell ref="D40:F40"/>
    <mergeCell ref="D41:F41"/>
    <mergeCell ref="D42:F42"/>
    <mergeCell ref="D43:F43"/>
    <mergeCell ref="D53:F53"/>
    <mergeCell ref="D54:F54"/>
    <mergeCell ref="D55:F55"/>
    <mergeCell ref="D57:F57"/>
    <mergeCell ref="D58:F58"/>
    <mergeCell ref="D63:F63"/>
    <mergeCell ref="D64:F64"/>
    <mergeCell ref="D65:F65"/>
    <mergeCell ref="D66:F66"/>
    <mergeCell ref="B36:B51"/>
    <mergeCell ref="D36:F36"/>
    <mergeCell ref="D37:F37"/>
    <mergeCell ref="D44:F44"/>
    <mergeCell ref="D30:F30"/>
    <mergeCell ref="D31:F31"/>
    <mergeCell ref="D32:F32"/>
    <mergeCell ref="B17:G17"/>
    <mergeCell ref="D19:F19"/>
    <mergeCell ref="B20:B35"/>
    <mergeCell ref="D20:F20"/>
    <mergeCell ref="D21:F21"/>
    <mergeCell ref="D22:F22"/>
    <mergeCell ref="D23:F23"/>
    <mergeCell ref="D33:F33"/>
    <mergeCell ref="D34:F34"/>
    <mergeCell ref="C35:F35"/>
    <mergeCell ref="C5:D5"/>
    <mergeCell ref="C6:D6"/>
    <mergeCell ref="B8:G8"/>
    <mergeCell ref="D27:F27"/>
    <mergeCell ref="D28:F28"/>
    <mergeCell ref="D29:F29"/>
    <mergeCell ref="D24:F24"/>
    <mergeCell ref="D25:F25"/>
    <mergeCell ref="D26:F26"/>
    <mergeCell ref="B69:B85"/>
    <mergeCell ref="D69:F69"/>
    <mergeCell ref="D70:F70"/>
    <mergeCell ref="D71:F71"/>
    <mergeCell ref="D72:F72"/>
    <mergeCell ref="D73:F73"/>
    <mergeCell ref="D74:F74"/>
    <mergeCell ref="D75:F75"/>
    <mergeCell ref="D76:F76"/>
    <mergeCell ref="D77:F77"/>
    <mergeCell ref="D78:F78"/>
    <mergeCell ref="D79:F79"/>
    <mergeCell ref="D80:F80"/>
    <mergeCell ref="D81:F81"/>
    <mergeCell ref="D82:F82"/>
    <mergeCell ref="D83:F83"/>
    <mergeCell ref="D84:F84"/>
    <mergeCell ref="C85:F85"/>
    <mergeCell ref="B86:B102"/>
    <mergeCell ref="D86:F86"/>
    <mergeCell ref="D87:F87"/>
    <mergeCell ref="D88:F88"/>
    <mergeCell ref="D89:F89"/>
    <mergeCell ref="D90:F90"/>
    <mergeCell ref="D91:F91"/>
    <mergeCell ref="D92:F92"/>
    <mergeCell ref="D93:F93"/>
    <mergeCell ref="D94:F94"/>
    <mergeCell ref="D95:F95"/>
    <mergeCell ref="D96:F96"/>
    <mergeCell ref="D97:F97"/>
    <mergeCell ref="D98:F98"/>
    <mergeCell ref="D99:F99"/>
    <mergeCell ref="D100:F100"/>
    <mergeCell ref="D101:F101"/>
    <mergeCell ref="C102:F102"/>
    <mergeCell ref="B103:B119"/>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C119:F119"/>
  </mergeCells>
  <pageMargins left="0.7" right="0.7" top="0.75" bottom="0.75" header="0.3" footer="0.3"/>
  <pageSetup paperSize="5" scale="27" orientation="portrait" r:id="rId6"/>
  <headerFooter>
    <oddHeader>&amp;C&amp;G</oddHeader>
  </headerFooter>
  <legacyDrawingHF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CATALOGO!$C$79:$C$264</xm:f>
          </x14:formula1>
          <xm:sqref>C20:C33 C36:C49 C52:C66 C103:C117 C69:C83 C86:C100 C120:C218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G87"/>
  <sheetViews>
    <sheetView zoomScaleNormal="100" workbookViewId="0">
      <selection activeCell="D14" sqref="D14"/>
    </sheetView>
  </sheetViews>
  <sheetFormatPr baseColWidth="10" defaultColWidth="0" defaultRowHeight="15" zeroHeight="1"/>
  <cols>
    <col min="1" max="1" width="11.42578125" style="1" customWidth="1"/>
    <col min="2" max="2" width="28.140625" style="1" bestFit="1" customWidth="1"/>
    <col min="3" max="3" width="20.85546875" style="1" bestFit="1" customWidth="1"/>
    <col min="4" max="4" width="30.140625" style="1" bestFit="1" customWidth="1"/>
    <col min="5" max="5" width="20.140625" style="1" bestFit="1" customWidth="1"/>
    <col min="6" max="6" width="28.140625" style="1" bestFit="1" customWidth="1"/>
    <col min="7" max="7" width="11.42578125" style="1" customWidth="1"/>
    <col min="8" max="16384" width="11.42578125" style="1" hidden="1"/>
  </cols>
  <sheetData>
    <row r="1" spans="2:6"/>
    <row r="2" spans="2:6"/>
    <row r="3" spans="2:6"/>
    <row r="4" spans="2:6"/>
    <row r="5" spans="2:6" ht="23.25">
      <c r="B5" s="56" t="s">
        <v>0</v>
      </c>
      <c r="C5" s="57" t="str">
        <f>+RPP_2016!C4</f>
        <v>COLIMA</v>
      </c>
      <c r="D5" s="57"/>
    </row>
    <row r="6" spans="2:6" ht="23.25">
      <c r="B6" s="56" t="s">
        <v>32</v>
      </c>
      <c r="C6" s="57" t="str">
        <f>+RPP_2016!M4</f>
        <v>ENERO-DICIEMBRE</v>
      </c>
      <c r="D6" s="57"/>
    </row>
    <row r="7" spans="2:6"/>
    <row r="8" spans="2:6" ht="19.5" customHeight="1">
      <c r="B8" s="248" t="s">
        <v>582</v>
      </c>
      <c r="C8" s="248"/>
      <c r="D8" s="248"/>
      <c r="E8" s="248"/>
      <c r="F8" s="248"/>
    </row>
    <row r="9" spans="2:6" ht="15" customHeight="1">
      <c r="B9" s="248"/>
      <c r="C9" s="248"/>
      <c r="D9" s="248"/>
      <c r="E9" s="248"/>
      <c r="F9" s="248"/>
    </row>
    <row r="10" spans="2:6"/>
    <row r="11" spans="2:6"/>
    <row r="12" spans="2:6">
      <c r="B12" s="152" t="s">
        <v>71</v>
      </c>
      <c r="C12" s="152" t="s">
        <v>73</v>
      </c>
      <c r="D12" s="152" t="s">
        <v>562</v>
      </c>
      <c r="E12" s="152" t="s">
        <v>563</v>
      </c>
      <c r="F12" s="152" t="s">
        <v>562</v>
      </c>
    </row>
    <row r="13" spans="2:6">
      <c r="B13" s="55" t="s">
        <v>523</v>
      </c>
      <c r="C13" s="55">
        <v>11301</v>
      </c>
      <c r="D13" s="61">
        <v>1579741.1900000013</v>
      </c>
      <c r="E13" s="55" t="s">
        <v>536</v>
      </c>
      <c r="F13" s="61">
        <v>0</v>
      </c>
    </row>
    <row r="14" spans="2:6">
      <c r="B14" s="55" t="s">
        <v>75</v>
      </c>
      <c r="C14" s="55" t="s">
        <v>536</v>
      </c>
      <c r="D14" s="61">
        <v>0</v>
      </c>
      <c r="E14" s="55" t="s">
        <v>536</v>
      </c>
      <c r="F14" s="61">
        <v>0</v>
      </c>
    </row>
    <row r="15" spans="2:6">
      <c r="B15" s="55" t="s">
        <v>75</v>
      </c>
      <c r="C15" s="55" t="s">
        <v>536</v>
      </c>
      <c r="D15" s="61">
        <v>0</v>
      </c>
      <c r="E15" s="55" t="s">
        <v>536</v>
      </c>
      <c r="F15" s="61">
        <v>0</v>
      </c>
    </row>
    <row r="16" spans="2:6">
      <c r="B16" s="55" t="s">
        <v>75</v>
      </c>
      <c r="C16" s="55" t="s">
        <v>536</v>
      </c>
      <c r="D16" s="61">
        <v>0</v>
      </c>
      <c r="E16" s="55" t="s">
        <v>536</v>
      </c>
      <c r="F16" s="61">
        <v>0</v>
      </c>
    </row>
    <row r="17" spans="2:6">
      <c r="B17" s="55" t="s">
        <v>75</v>
      </c>
      <c r="C17" s="55" t="s">
        <v>536</v>
      </c>
      <c r="D17" s="61">
        <v>0</v>
      </c>
      <c r="E17" s="55" t="s">
        <v>536</v>
      </c>
      <c r="F17" s="61">
        <v>0</v>
      </c>
    </row>
    <row r="18" spans="2:6">
      <c r="B18" s="55" t="s">
        <v>75</v>
      </c>
      <c r="C18" s="55" t="s">
        <v>536</v>
      </c>
      <c r="D18" s="61">
        <v>0</v>
      </c>
      <c r="E18" s="55" t="s">
        <v>536</v>
      </c>
      <c r="F18" s="61">
        <v>0</v>
      </c>
    </row>
    <row r="19" spans="2:6">
      <c r="B19" s="55" t="s">
        <v>75</v>
      </c>
      <c r="C19" s="55" t="s">
        <v>536</v>
      </c>
      <c r="D19" s="61">
        <v>0</v>
      </c>
      <c r="E19" s="55" t="s">
        <v>536</v>
      </c>
      <c r="F19" s="61">
        <v>0</v>
      </c>
    </row>
    <row r="20" spans="2:6">
      <c r="B20" s="55" t="s">
        <v>75</v>
      </c>
      <c r="C20" s="55" t="s">
        <v>536</v>
      </c>
      <c r="D20" s="61">
        <v>0</v>
      </c>
      <c r="E20" s="55" t="s">
        <v>536</v>
      </c>
      <c r="F20" s="61">
        <v>0</v>
      </c>
    </row>
    <row r="21" spans="2:6">
      <c r="B21" s="55" t="s">
        <v>75</v>
      </c>
      <c r="C21" s="55" t="s">
        <v>536</v>
      </c>
      <c r="D21" s="61">
        <v>0</v>
      </c>
      <c r="E21" s="55" t="s">
        <v>536</v>
      </c>
      <c r="F21" s="61">
        <v>0</v>
      </c>
    </row>
    <row r="22" spans="2:6">
      <c r="B22" s="55" t="s">
        <v>75</v>
      </c>
      <c r="C22" s="55" t="s">
        <v>536</v>
      </c>
      <c r="D22" s="61">
        <v>0</v>
      </c>
      <c r="E22" s="55" t="s">
        <v>536</v>
      </c>
      <c r="F22" s="61">
        <v>0</v>
      </c>
    </row>
    <row r="23" spans="2:6">
      <c r="B23" s="55" t="s">
        <v>75</v>
      </c>
      <c r="C23" s="55" t="s">
        <v>536</v>
      </c>
      <c r="D23" s="61">
        <v>0</v>
      </c>
      <c r="E23" s="55" t="s">
        <v>536</v>
      </c>
      <c r="F23" s="61">
        <v>0</v>
      </c>
    </row>
    <row r="24" spans="2:6">
      <c r="B24" s="55" t="s">
        <v>75</v>
      </c>
      <c r="C24" s="55" t="s">
        <v>536</v>
      </c>
      <c r="D24" s="61">
        <v>0</v>
      </c>
      <c r="E24" s="55" t="s">
        <v>536</v>
      </c>
      <c r="F24" s="61">
        <v>0</v>
      </c>
    </row>
    <row r="25" spans="2:6">
      <c r="B25" s="55" t="s">
        <v>75</v>
      </c>
      <c r="C25" s="55" t="s">
        <v>536</v>
      </c>
      <c r="D25" s="61">
        <v>0</v>
      </c>
      <c r="E25" s="55" t="s">
        <v>536</v>
      </c>
      <c r="F25" s="61">
        <v>0</v>
      </c>
    </row>
    <row r="26" spans="2:6">
      <c r="B26" s="55" t="s">
        <v>75</v>
      </c>
      <c r="C26" s="55" t="s">
        <v>536</v>
      </c>
      <c r="D26" s="61">
        <v>0</v>
      </c>
      <c r="E26" s="55" t="s">
        <v>536</v>
      </c>
      <c r="F26" s="61">
        <v>0</v>
      </c>
    </row>
    <row r="27" spans="2:6">
      <c r="B27" s="55" t="s">
        <v>75</v>
      </c>
      <c r="C27" s="55" t="s">
        <v>536</v>
      </c>
      <c r="D27" s="61">
        <v>0</v>
      </c>
      <c r="E27" s="55" t="s">
        <v>536</v>
      </c>
      <c r="F27" s="61">
        <v>0</v>
      </c>
    </row>
    <row r="28" spans="2:6">
      <c r="B28" s="55" t="s">
        <v>75</v>
      </c>
      <c r="C28" s="55" t="s">
        <v>536</v>
      </c>
      <c r="D28" s="61">
        <v>0</v>
      </c>
      <c r="E28" s="55" t="s">
        <v>536</v>
      </c>
      <c r="F28" s="61">
        <v>0</v>
      </c>
    </row>
    <row r="29" spans="2:6">
      <c r="B29" s="55" t="s">
        <v>75</v>
      </c>
      <c r="C29" s="55" t="s">
        <v>536</v>
      </c>
      <c r="D29" s="61">
        <v>0</v>
      </c>
      <c r="E29" s="55" t="s">
        <v>536</v>
      </c>
      <c r="F29" s="61">
        <v>0</v>
      </c>
    </row>
    <row r="30" spans="2:6">
      <c r="B30" s="55" t="s">
        <v>75</v>
      </c>
      <c r="C30" s="55" t="s">
        <v>536</v>
      </c>
      <c r="D30" s="61">
        <v>0</v>
      </c>
      <c r="E30" s="55" t="s">
        <v>536</v>
      </c>
      <c r="F30" s="61">
        <v>0</v>
      </c>
    </row>
    <row r="31" spans="2:6">
      <c r="B31" s="55" t="s">
        <v>75</v>
      </c>
      <c r="C31" s="55" t="s">
        <v>536</v>
      </c>
      <c r="D31" s="61">
        <v>0</v>
      </c>
      <c r="E31" s="55" t="s">
        <v>536</v>
      </c>
      <c r="F31" s="61">
        <v>0</v>
      </c>
    </row>
    <row r="32" spans="2:6">
      <c r="B32" s="55" t="s">
        <v>75</v>
      </c>
      <c r="C32" s="55" t="s">
        <v>536</v>
      </c>
      <c r="D32" s="61">
        <v>0</v>
      </c>
      <c r="E32" s="55" t="s">
        <v>536</v>
      </c>
      <c r="F32" s="61">
        <v>0</v>
      </c>
    </row>
    <row r="33" spans="2:6">
      <c r="B33" s="55" t="s">
        <v>75</v>
      </c>
      <c r="C33" s="55" t="s">
        <v>536</v>
      </c>
      <c r="D33" s="61">
        <v>0</v>
      </c>
      <c r="E33" s="55" t="s">
        <v>536</v>
      </c>
      <c r="F33" s="61">
        <v>0</v>
      </c>
    </row>
    <row r="34" spans="2:6">
      <c r="B34" s="55" t="s">
        <v>75</v>
      </c>
      <c r="C34" s="55" t="s">
        <v>536</v>
      </c>
      <c r="D34" s="61">
        <v>0</v>
      </c>
      <c r="E34" s="55" t="s">
        <v>536</v>
      </c>
      <c r="F34" s="61">
        <v>0</v>
      </c>
    </row>
    <row r="35" spans="2:6">
      <c r="B35" s="55" t="s">
        <v>75</v>
      </c>
      <c r="C35" s="55" t="s">
        <v>536</v>
      </c>
      <c r="D35" s="61">
        <v>0</v>
      </c>
      <c r="E35" s="55" t="s">
        <v>536</v>
      </c>
      <c r="F35" s="61">
        <v>0</v>
      </c>
    </row>
    <row r="36" spans="2:6">
      <c r="B36" s="55" t="s">
        <v>75</v>
      </c>
      <c r="C36" s="55" t="s">
        <v>536</v>
      </c>
      <c r="D36" s="61">
        <v>0</v>
      </c>
      <c r="E36" s="55" t="s">
        <v>536</v>
      </c>
      <c r="F36" s="61">
        <v>0</v>
      </c>
    </row>
    <row r="37" spans="2:6">
      <c r="B37" s="55" t="s">
        <v>75</v>
      </c>
      <c r="C37" s="55" t="s">
        <v>536</v>
      </c>
      <c r="D37" s="61">
        <v>0</v>
      </c>
      <c r="E37" s="55" t="s">
        <v>536</v>
      </c>
      <c r="F37" s="61">
        <v>0</v>
      </c>
    </row>
    <row r="38" spans="2:6">
      <c r="B38" s="55" t="s">
        <v>75</v>
      </c>
      <c r="C38" s="55" t="s">
        <v>536</v>
      </c>
      <c r="D38" s="61">
        <v>0</v>
      </c>
      <c r="E38" s="55" t="s">
        <v>536</v>
      </c>
      <c r="F38" s="61">
        <v>0</v>
      </c>
    </row>
    <row r="39" spans="2:6">
      <c r="B39" s="55" t="s">
        <v>75</v>
      </c>
      <c r="C39" s="55" t="s">
        <v>536</v>
      </c>
      <c r="D39" s="61">
        <v>0</v>
      </c>
      <c r="E39" s="55" t="s">
        <v>536</v>
      </c>
      <c r="F39" s="61">
        <v>0</v>
      </c>
    </row>
    <row r="40" spans="2:6">
      <c r="B40" s="55" t="s">
        <v>75</v>
      </c>
      <c r="C40" s="55" t="s">
        <v>536</v>
      </c>
      <c r="D40" s="61">
        <v>0</v>
      </c>
      <c r="E40" s="55" t="s">
        <v>536</v>
      </c>
      <c r="F40" s="61">
        <v>0</v>
      </c>
    </row>
    <row r="41" spans="2:6">
      <c r="B41" s="55" t="s">
        <v>75</v>
      </c>
      <c r="C41" s="55" t="s">
        <v>536</v>
      </c>
      <c r="D41" s="61">
        <v>0</v>
      </c>
      <c r="E41" s="55" t="s">
        <v>536</v>
      </c>
      <c r="F41" s="61">
        <v>0</v>
      </c>
    </row>
    <row r="42" spans="2:6">
      <c r="B42" s="55" t="s">
        <v>75</v>
      </c>
      <c r="C42" s="55" t="s">
        <v>536</v>
      </c>
      <c r="D42" s="61">
        <v>0</v>
      </c>
      <c r="E42" s="55" t="s">
        <v>536</v>
      </c>
      <c r="F42" s="61">
        <v>0</v>
      </c>
    </row>
    <row r="43" spans="2:6">
      <c r="B43" s="55" t="s">
        <v>75</v>
      </c>
      <c r="C43" s="55" t="s">
        <v>536</v>
      </c>
      <c r="D43" s="61">
        <v>0</v>
      </c>
      <c r="E43" s="55" t="s">
        <v>536</v>
      </c>
      <c r="F43" s="61">
        <v>0</v>
      </c>
    </row>
    <row r="44" spans="2:6">
      <c r="B44" s="55" t="s">
        <v>75</v>
      </c>
      <c r="C44" s="55" t="s">
        <v>536</v>
      </c>
      <c r="D44" s="61">
        <v>0</v>
      </c>
      <c r="E44" s="55" t="s">
        <v>536</v>
      </c>
      <c r="F44" s="61">
        <v>0</v>
      </c>
    </row>
    <row r="45" spans="2:6">
      <c r="B45" s="55" t="s">
        <v>75</v>
      </c>
      <c r="C45" s="55" t="s">
        <v>536</v>
      </c>
      <c r="D45" s="61">
        <v>0</v>
      </c>
      <c r="E45" s="55" t="s">
        <v>536</v>
      </c>
      <c r="F45" s="61">
        <v>0</v>
      </c>
    </row>
    <row r="46" spans="2:6">
      <c r="B46" s="55" t="s">
        <v>75</v>
      </c>
      <c r="C46" s="55" t="s">
        <v>536</v>
      </c>
      <c r="D46" s="61">
        <v>0</v>
      </c>
      <c r="E46" s="55" t="s">
        <v>536</v>
      </c>
      <c r="F46" s="61">
        <v>0</v>
      </c>
    </row>
    <row r="47" spans="2:6">
      <c r="B47" s="55" t="s">
        <v>75</v>
      </c>
      <c r="C47" s="55" t="s">
        <v>536</v>
      </c>
      <c r="D47" s="61">
        <v>0</v>
      </c>
      <c r="E47" s="55" t="s">
        <v>536</v>
      </c>
      <c r="F47" s="61">
        <v>0</v>
      </c>
    </row>
    <row r="48" spans="2:6">
      <c r="B48" s="55" t="s">
        <v>75</v>
      </c>
      <c r="C48" s="55" t="s">
        <v>536</v>
      </c>
      <c r="D48" s="61">
        <v>0</v>
      </c>
      <c r="E48" s="55" t="s">
        <v>536</v>
      </c>
      <c r="F48" s="61">
        <v>0</v>
      </c>
    </row>
    <row r="49" spans="2:6">
      <c r="B49" s="55" t="s">
        <v>75</v>
      </c>
      <c r="C49" s="55" t="s">
        <v>536</v>
      </c>
      <c r="D49" s="61">
        <v>0</v>
      </c>
      <c r="E49" s="55" t="s">
        <v>536</v>
      </c>
      <c r="F49" s="61">
        <v>0</v>
      </c>
    </row>
    <row r="50" spans="2:6">
      <c r="B50" s="55" t="s">
        <v>75</v>
      </c>
      <c r="C50" s="55" t="s">
        <v>536</v>
      </c>
      <c r="D50" s="61">
        <v>0</v>
      </c>
      <c r="E50" s="55" t="s">
        <v>536</v>
      </c>
      <c r="F50" s="61">
        <v>0</v>
      </c>
    </row>
    <row r="51" spans="2:6">
      <c r="B51" s="55" t="s">
        <v>75</v>
      </c>
      <c r="C51" s="55" t="s">
        <v>536</v>
      </c>
      <c r="D51" s="61">
        <v>0</v>
      </c>
      <c r="E51" s="55" t="s">
        <v>536</v>
      </c>
      <c r="F51" s="61">
        <v>0</v>
      </c>
    </row>
    <row r="52" spans="2:6">
      <c r="B52" s="55" t="s">
        <v>75</v>
      </c>
      <c r="C52" s="55" t="s">
        <v>536</v>
      </c>
      <c r="D52" s="61">
        <v>0</v>
      </c>
      <c r="E52" s="55" t="s">
        <v>536</v>
      </c>
      <c r="F52" s="61">
        <v>0</v>
      </c>
    </row>
    <row r="53" spans="2:6">
      <c r="B53" s="55" t="s">
        <v>75</v>
      </c>
      <c r="C53" s="55" t="s">
        <v>536</v>
      </c>
      <c r="D53" s="61">
        <v>0</v>
      </c>
      <c r="E53" s="55" t="s">
        <v>536</v>
      </c>
      <c r="F53" s="61">
        <v>0</v>
      </c>
    </row>
    <row r="54" spans="2:6">
      <c r="B54" s="55" t="s">
        <v>75</v>
      </c>
      <c r="C54" s="55" t="s">
        <v>536</v>
      </c>
      <c r="D54" s="61">
        <v>0</v>
      </c>
      <c r="E54" s="55" t="s">
        <v>536</v>
      </c>
      <c r="F54" s="61">
        <v>0</v>
      </c>
    </row>
    <row r="55" spans="2:6">
      <c r="B55" s="55" t="s">
        <v>75</v>
      </c>
      <c r="C55" s="55" t="s">
        <v>536</v>
      </c>
      <c r="D55" s="61">
        <v>0</v>
      </c>
      <c r="E55" s="55" t="s">
        <v>536</v>
      </c>
      <c r="F55" s="61">
        <v>0</v>
      </c>
    </row>
    <row r="56" spans="2:6">
      <c r="B56" s="55" t="s">
        <v>75</v>
      </c>
      <c r="C56" s="55" t="s">
        <v>536</v>
      </c>
      <c r="D56" s="61">
        <v>0</v>
      </c>
      <c r="E56" s="55" t="s">
        <v>536</v>
      </c>
      <c r="F56" s="61">
        <v>0</v>
      </c>
    </row>
    <row r="57" spans="2:6">
      <c r="B57" s="55" t="s">
        <v>75</v>
      </c>
      <c r="C57" s="55" t="s">
        <v>536</v>
      </c>
      <c r="D57" s="61">
        <v>0</v>
      </c>
      <c r="E57" s="55" t="s">
        <v>536</v>
      </c>
      <c r="F57" s="61">
        <v>0</v>
      </c>
    </row>
    <row r="58" spans="2:6">
      <c r="B58" s="55" t="s">
        <v>75</v>
      </c>
      <c r="C58" s="55" t="s">
        <v>536</v>
      </c>
      <c r="D58" s="61">
        <v>0</v>
      </c>
      <c r="E58" s="55" t="s">
        <v>536</v>
      </c>
      <c r="F58" s="61">
        <v>0</v>
      </c>
    </row>
    <row r="59" spans="2:6">
      <c r="B59" s="55" t="s">
        <v>75</v>
      </c>
      <c r="C59" s="55" t="s">
        <v>536</v>
      </c>
      <c r="D59" s="61">
        <v>0</v>
      </c>
      <c r="E59" s="55" t="s">
        <v>536</v>
      </c>
      <c r="F59" s="61">
        <v>0</v>
      </c>
    </row>
    <row r="60" spans="2:6">
      <c r="B60" s="55" t="s">
        <v>75</v>
      </c>
      <c r="C60" s="55" t="s">
        <v>536</v>
      </c>
      <c r="D60" s="61">
        <v>0</v>
      </c>
      <c r="E60" s="55" t="s">
        <v>536</v>
      </c>
      <c r="F60" s="61">
        <v>0</v>
      </c>
    </row>
    <row r="61" spans="2:6">
      <c r="B61" s="55" t="s">
        <v>75</v>
      </c>
      <c r="C61" s="55" t="s">
        <v>536</v>
      </c>
      <c r="D61" s="61">
        <v>0</v>
      </c>
      <c r="E61" s="55" t="s">
        <v>536</v>
      </c>
      <c r="F61" s="61">
        <v>0</v>
      </c>
    </row>
    <row r="62" spans="2:6">
      <c r="B62" s="55" t="s">
        <v>75</v>
      </c>
      <c r="C62" s="55" t="s">
        <v>536</v>
      </c>
      <c r="D62" s="61">
        <v>0</v>
      </c>
      <c r="E62" s="55" t="s">
        <v>536</v>
      </c>
      <c r="F62" s="61">
        <v>0</v>
      </c>
    </row>
    <row r="63" spans="2:6">
      <c r="B63" s="55" t="s">
        <v>75</v>
      </c>
      <c r="C63" s="55" t="s">
        <v>536</v>
      </c>
      <c r="D63" s="61">
        <v>0</v>
      </c>
      <c r="E63" s="55" t="s">
        <v>536</v>
      </c>
      <c r="F63" s="61">
        <v>0</v>
      </c>
    </row>
    <row r="64" spans="2:6">
      <c r="B64" s="55" t="s">
        <v>75</v>
      </c>
      <c r="C64" s="55" t="s">
        <v>536</v>
      </c>
      <c r="D64" s="61">
        <v>0</v>
      </c>
      <c r="E64" s="55" t="s">
        <v>536</v>
      </c>
      <c r="F64" s="61">
        <v>0</v>
      </c>
    </row>
    <row r="65" spans="2:6">
      <c r="B65" s="55" t="s">
        <v>75</v>
      </c>
      <c r="C65" s="55" t="s">
        <v>536</v>
      </c>
      <c r="D65" s="61">
        <v>0</v>
      </c>
      <c r="E65" s="55" t="s">
        <v>536</v>
      </c>
      <c r="F65" s="61">
        <v>0</v>
      </c>
    </row>
    <row r="66" spans="2:6">
      <c r="B66" s="55" t="s">
        <v>75</v>
      </c>
      <c r="C66" s="55" t="s">
        <v>536</v>
      </c>
      <c r="D66" s="61">
        <v>0</v>
      </c>
      <c r="E66" s="55" t="s">
        <v>536</v>
      </c>
      <c r="F66" s="61">
        <v>0</v>
      </c>
    </row>
    <row r="67" spans="2:6">
      <c r="B67" s="55" t="s">
        <v>75</v>
      </c>
      <c r="C67" s="55" t="s">
        <v>536</v>
      </c>
      <c r="D67" s="61">
        <v>0</v>
      </c>
      <c r="E67" s="55" t="s">
        <v>536</v>
      </c>
      <c r="F67" s="61">
        <v>0</v>
      </c>
    </row>
    <row r="68" spans="2:6">
      <c r="B68" s="55" t="s">
        <v>75</v>
      </c>
      <c r="C68" s="55" t="s">
        <v>536</v>
      </c>
      <c r="D68" s="61">
        <v>0</v>
      </c>
      <c r="E68" s="55" t="s">
        <v>536</v>
      </c>
      <c r="F68" s="61">
        <v>0</v>
      </c>
    </row>
    <row r="69" spans="2:6">
      <c r="B69" s="55" t="s">
        <v>75</v>
      </c>
      <c r="C69" s="55" t="s">
        <v>536</v>
      </c>
      <c r="D69" s="61">
        <v>0</v>
      </c>
      <c r="E69" s="55" t="s">
        <v>536</v>
      </c>
      <c r="F69" s="61">
        <v>0</v>
      </c>
    </row>
    <row r="70" spans="2:6">
      <c r="B70" s="55" t="s">
        <v>75</v>
      </c>
      <c r="C70" s="55" t="s">
        <v>536</v>
      </c>
      <c r="D70" s="61">
        <v>0</v>
      </c>
      <c r="E70" s="55" t="s">
        <v>536</v>
      </c>
      <c r="F70" s="61">
        <v>0</v>
      </c>
    </row>
    <row r="71" spans="2:6">
      <c r="B71" s="55" t="s">
        <v>75</v>
      </c>
      <c r="C71" s="55" t="s">
        <v>536</v>
      </c>
      <c r="D71" s="61">
        <v>0</v>
      </c>
      <c r="E71" s="55" t="s">
        <v>536</v>
      </c>
      <c r="F71" s="61">
        <v>0</v>
      </c>
    </row>
    <row r="72" spans="2:6">
      <c r="B72" s="55" t="s">
        <v>75</v>
      </c>
      <c r="C72" s="55" t="s">
        <v>536</v>
      </c>
      <c r="D72" s="61">
        <v>0</v>
      </c>
      <c r="E72" s="55" t="s">
        <v>536</v>
      </c>
      <c r="F72" s="61">
        <v>0</v>
      </c>
    </row>
    <row r="73" spans="2:6">
      <c r="B73" s="55" t="s">
        <v>75</v>
      </c>
      <c r="C73" s="55" t="s">
        <v>536</v>
      </c>
      <c r="D73" s="61">
        <v>0</v>
      </c>
      <c r="E73" s="55" t="s">
        <v>536</v>
      </c>
      <c r="F73" s="61">
        <v>0</v>
      </c>
    </row>
    <row r="74" spans="2:6">
      <c r="B74" s="55" t="s">
        <v>75</v>
      </c>
      <c r="C74" s="55" t="s">
        <v>536</v>
      </c>
      <c r="D74" s="61">
        <v>0</v>
      </c>
      <c r="E74" s="55" t="s">
        <v>536</v>
      </c>
      <c r="F74" s="61">
        <v>0</v>
      </c>
    </row>
    <row r="75" spans="2:6">
      <c r="B75" s="55" t="s">
        <v>75</v>
      </c>
      <c r="C75" s="55" t="s">
        <v>536</v>
      </c>
      <c r="D75" s="61">
        <v>0</v>
      </c>
      <c r="E75" s="55" t="s">
        <v>536</v>
      </c>
      <c r="F75" s="61">
        <v>0</v>
      </c>
    </row>
    <row r="76" spans="2:6">
      <c r="B76" s="55" t="s">
        <v>75</v>
      </c>
      <c r="C76" s="55" t="s">
        <v>536</v>
      </c>
      <c r="D76" s="61">
        <v>0</v>
      </c>
      <c r="E76" s="55" t="s">
        <v>536</v>
      </c>
      <c r="F76" s="61">
        <v>0</v>
      </c>
    </row>
    <row r="77" spans="2:6">
      <c r="B77" s="55" t="s">
        <v>75</v>
      </c>
      <c r="C77" s="55" t="s">
        <v>536</v>
      </c>
      <c r="D77" s="61">
        <v>0</v>
      </c>
      <c r="E77" s="55" t="s">
        <v>536</v>
      </c>
      <c r="F77" s="61">
        <v>0</v>
      </c>
    </row>
    <row r="78" spans="2:6">
      <c r="B78" s="55" t="s">
        <v>75</v>
      </c>
      <c r="C78" s="55" t="s">
        <v>536</v>
      </c>
      <c r="D78" s="61">
        <v>0</v>
      </c>
      <c r="E78" s="55" t="s">
        <v>536</v>
      </c>
      <c r="F78" s="61">
        <v>0</v>
      </c>
    </row>
    <row r="79" spans="2:6">
      <c r="B79" s="55" t="s">
        <v>75</v>
      </c>
      <c r="C79" s="55" t="s">
        <v>536</v>
      </c>
      <c r="D79" s="61">
        <v>0</v>
      </c>
      <c r="E79" s="55" t="s">
        <v>536</v>
      </c>
      <c r="F79" s="61">
        <v>0</v>
      </c>
    </row>
    <row r="80" spans="2:6">
      <c r="B80" s="55" t="s">
        <v>75</v>
      </c>
      <c r="C80" s="55" t="s">
        <v>536</v>
      </c>
      <c r="D80" s="61">
        <v>0</v>
      </c>
      <c r="E80" s="55" t="s">
        <v>536</v>
      </c>
      <c r="F80" s="61">
        <v>0</v>
      </c>
    </row>
    <row r="81" spans="2:6">
      <c r="B81" s="55" t="s">
        <v>75</v>
      </c>
      <c r="C81" s="55" t="s">
        <v>536</v>
      </c>
      <c r="D81" s="61">
        <v>0</v>
      </c>
      <c r="E81" s="55" t="s">
        <v>536</v>
      </c>
      <c r="F81" s="61">
        <v>0</v>
      </c>
    </row>
    <row r="82" spans="2:6">
      <c r="B82" s="55" t="s">
        <v>75</v>
      </c>
      <c r="C82" s="55" t="s">
        <v>536</v>
      </c>
      <c r="D82" s="61">
        <v>0</v>
      </c>
      <c r="E82" s="55" t="s">
        <v>536</v>
      </c>
      <c r="F82" s="61">
        <v>0</v>
      </c>
    </row>
    <row r="83" spans="2:6">
      <c r="B83" s="55" t="s">
        <v>75</v>
      </c>
      <c r="C83" s="55" t="s">
        <v>536</v>
      </c>
      <c r="D83" s="61">
        <v>0</v>
      </c>
      <c r="E83" s="55" t="s">
        <v>536</v>
      </c>
      <c r="F83" s="61">
        <v>0</v>
      </c>
    </row>
    <row r="84" spans="2:6">
      <c r="B84" s="55" t="s">
        <v>75</v>
      </c>
      <c r="C84" s="55" t="s">
        <v>536</v>
      </c>
      <c r="D84" s="61">
        <v>0</v>
      </c>
      <c r="E84" s="55" t="s">
        <v>536</v>
      </c>
      <c r="F84" s="61">
        <v>0</v>
      </c>
    </row>
    <row r="85" spans="2:6">
      <c r="B85" s="249" t="s">
        <v>25</v>
      </c>
      <c r="C85" s="249"/>
      <c r="D85" s="165">
        <f>+SUM(D13:D84)</f>
        <v>1579741.1900000013</v>
      </c>
      <c r="E85" s="166"/>
      <c r="F85" s="165">
        <f>+SUM(F13:F84)</f>
        <v>0</v>
      </c>
    </row>
    <row r="86" spans="2:6"/>
    <row r="87" spans="2:6"/>
  </sheetData>
  <sheetProtection password="E727" sheet="1" objects="1" scenarios="1"/>
  <dataConsolidate/>
  <customSheetViews>
    <customSheetView guid="{1C6F7EB1-966B-4B9A-8DC7-91574CBFD378}" fitToPage="1">
      <pageMargins left="0.7" right="0.7" top="0.75" bottom="0.75" header="0.3" footer="0.3"/>
      <pageSetup scale="54" orientation="portrait" horizontalDpi="4294967292" r:id="rId1"/>
      <headerFooter>
        <oddHeader>&amp;C&amp;G</oddHeader>
      </headerFooter>
    </customSheetView>
    <customSheetView guid="{D74BCB23-1516-412E-B6F3-088F98D88FC8}" fitToPage="1">
      <selection activeCell="B6" sqref="B6"/>
      <pageMargins left="0.7" right="0.7" top="0.75" bottom="0.75" header="0.3" footer="0.3"/>
      <pageSetup scale="54" orientation="portrait" horizontalDpi="4294967292" r:id="rId2"/>
      <headerFooter>
        <oddHeader>&amp;C&amp;G</oddHeader>
      </headerFooter>
    </customSheetView>
    <customSheetView guid="{80E7DA02-1B60-4892-8DF8-F1D90CFB8D6E}" fitToPage="1">
      <selection activeCell="C6" sqref="C6"/>
      <pageMargins left="0.7" right="0.7" top="0.75" bottom="0.75" header="0.3" footer="0.3"/>
      <pageSetup scale="54" orientation="portrait" horizontalDpi="4294967292" r:id="rId3"/>
      <headerFooter>
        <oddHeader>&amp;C&amp;G</oddHeader>
      </headerFooter>
    </customSheetView>
    <customSheetView guid="{E42DFDCF-263A-44ED-973B-7D34AF1F44E1}" fitToPage="1">
      <selection activeCell="B13" sqref="B13"/>
      <pageMargins left="0.7" right="0.7" top="0.75" bottom="0.75" header="0.3" footer="0.3"/>
      <pageSetup scale="54" orientation="portrait" horizontalDpi="4294967292" r:id="rId4"/>
      <headerFooter>
        <oddHeader>&amp;C&amp;G</oddHeader>
      </headerFooter>
    </customSheetView>
    <customSheetView guid="{ED49C49A-6049-47A5-8E7A-75CF87152D2E}" fitToPage="1" hiddenRows="1" hiddenColumns="1" topLeftCell="A7">
      <selection activeCell="D15" sqref="D15"/>
      <pageMargins left="0.7" right="0.7" top="0.75" bottom="0.75" header="0.3" footer="0.3"/>
      <pageSetup scale="54" orientation="portrait" horizontalDpi="4294967292" r:id="rId5"/>
      <headerFooter>
        <oddHeader>&amp;C&amp;G</oddHeader>
      </headerFooter>
    </customSheetView>
  </customSheetViews>
  <mergeCells count="2">
    <mergeCell ref="B8:F9"/>
    <mergeCell ref="B85:C85"/>
  </mergeCells>
  <pageMargins left="0.7" right="0.7" top="0.75" bottom="0.75" header="0.3" footer="0.3"/>
  <pageSetup scale="54" orientation="portrait" horizontalDpi="4294967292" r:id="rId6"/>
  <headerFooter>
    <oddHeader>&amp;C&amp;G</oddHeader>
  </headerFooter>
  <legacyDrawingHF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CATALOGO!$F$4:$F$7</xm:f>
          </x14:formula1>
          <xm:sqref>B13:B84</xm:sqref>
        </x14:dataValidation>
        <x14:dataValidation type="list" allowBlank="1" showInputMessage="1" showErrorMessage="1">
          <x14:formula1>
            <xm:f>CATALOGO!$C$4:$C$442</xm:f>
          </x14:formula1>
          <xm:sqref>E13:E84 C13:C84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B5:K41"/>
  <sheetViews>
    <sheetView zoomScaleNormal="100" workbookViewId="0"/>
  </sheetViews>
  <sheetFormatPr baseColWidth="10" defaultRowHeight="15"/>
  <cols>
    <col min="2" max="2" width="23.85546875" customWidth="1"/>
    <col min="3" max="3" width="15.140625" customWidth="1"/>
    <col min="4" max="4" width="16.42578125" customWidth="1"/>
    <col min="11" max="11" width="32.28515625" customWidth="1"/>
  </cols>
  <sheetData>
    <row r="5" spans="2:11" ht="23.25">
      <c r="B5" s="56" t="s">
        <v>0</v>
      </c>
      <c r="C5" s="62" t="str">
        <f>+RPP_2016!C4</f>
        <v>COLIMA</v>
      </c>
      <c r="D5" s="62"/>
      <c r="E5" s="62"/>
    </row>
    <row r="6" spans="2:11" ht="23.25">
      <c r="B6" s="56" t="s">
        <v>32</v>
      </c>
      <c r="C6" s="62" t="s">
        <v>560</v>
      </c>
      <c r="D6" s="62"/>
      <c r="E6" s="62"/>
    </row>
    <row r="11" spans="2:11">
      <c r="B11" s="255" t="s">
        <v>18</v>
      </c>
      <c r="C11" s="255" t="s">
        <v>548</v>
      </c>
      <c r="D11" s="255" t="s">
        <v>514</v>
      </c>
      <c r="F11" s="257" t="s">
        <v>549</v>
      </c>
      <c r="G11" s="257"/>
      <c r="H11" s="257"/>
      <c r="I11" s="257"/>
      <c r="J11" s="75"/>
      <c r="K11" s="252" t="s">
        <v>550</v>
      </c>
    </row>
    <row r="12" spans="2:11">
      <c r="B12" s="256"/>
      <c r="C12" s="256"/>
      <c r="D12" s="256"/>
      <c r="F12" s="257"/>
      <c r="G12" s="257"/>
      <c r="H12" s="257"/>
      <c r="I12" s="257"/>
      <c r="J12" s="75"/>
      <c r="K12" s="252"/>
    </row>
    <row r="13" spans="2:11">
      <c r="B13" s="83">
        <v>2000</v>
      </c>
      <c r="C13" s="76">
        <f>+VLOOKUP($C$5,[7]Hoja1!$C$7:$F$38,2,0)</f>
        <v>328419.59999999998</v>
      </c>
      <c r="D13" s="61">
        <v>120000</v>
      </c>
      <c r="F13" s="253" t="str">
        <f>+IF(D16=K41,"DISTIBUCIÓN POR PARTIDA CORRECTA","DISTRIBUCIÓN POR PARTIDA INCORRECTA")</f>
        <v>DISTIBUCIÓN POR PARTIDA CORRECTA</v>
      </c>
      <c r="G13" s="253"/>
      <c r="H13" s="253"/>
      <c r="I13" s="253"/>
      <c r="J13" s="75"/>
      <c r="K13" s="254">
        <f>+C16-D16</f>
        <v>120146.33000000007</v>
      </c>
    </row>
    <row r="14" spans="2:11">
      <c r="B14" s="83">
        <v>3000</v>
      </c>
      <c r="C14" s="76">
        <f>+VLOOKUP($C$5,[7]Hoja1!$C$7:$F$38,3,0)</f>
        <v>62836.57</v>
      </c>
      <c r="D14" s="61">
        <v>350000</v>
      </c>
      <c r="F14" s="253"/>
      <c r="G14" s="253"/>
      <c r="H14" s="253"/>
      <c r="I14" s="253"/>
      <c r="J14" s="75"/>
      <c r="K14" s="254"/>
    </row>
    <row r="15" spans="2:11">
      <c r="B15" s="83">
        <v>4000</v>
      </c>
      <c r="C15" s="76">
        <f>+VLOOKUP($C$5,[7]Hoja1!$C$7:$F$38,4,0)</f>
        <v>594324.36</v>
      </c>
      <c r="D15" s="61">
        <v>395434.2</v>
      </c>
    </row>
    <row r="16" spans="2:11">
      <c r="B16" s="83" t="s">
        <v>25</v>
      </c>
      <c r="C16" s="76">
        <f>+SUM(C13:C15)</f>
        <v>985580.53</v>
      </c>
      <c r="D16" s="77">
        <f>+SUM(D13:D15)</f>
        <v>865434.2</v>
      </c>
    </row>
    <row r="18" spans="2:11">
      <c r="B18" t="s">
        <v>551</v>
      </c>
    </row>
    <row r="19" spans="2:11">
      <c r="B19" s="84" t="s">
        <v>73</v>
      </c>
      <c r="C19" s="258" t="s">
        <v>74</v>
      </c>
      <c r="D19" s="258"/>
      <c r="E19" s="258"/>
      <c r="F19" s="258"/>
      <c r="G19" s="258"/>
      <c r="H19" s="258"/>
      <c r="I19" s="258"/>
      <c r="J19" s="258"/>
      <c r="K19" s="85" t="s">
        <v>552</v>
      </c>
    </row>
    <row r="20" spans="2:11">
      <c r="B20" s="78">
        <v>21101</v>
      </c>
      <c r="C20" s="250" t="str">
        <f>+VLOOKUP(B20,[8]CATALOGO!$C$5:$D$442,2,0)</f>
        <v>MATERIALES Y ÚTILES DE OFICINA</v>
      </c>
      <c r="D20" s="250"/>
      <c r="E20" s="250"/>
      <c r="F20" s="250"/>
      <c r="G20" s="250"/>
      <c r="H20" s="250"/>
      <c r="I20" s="250"/>
      <c r="J20" s="250"/>
      <c r="K20" s="61">
        <v>120000</v>
      </c>
    </row>
    <row r="21" spans="2:11">
      <c r="B21" s="78">
        <v>33604</v>
      </c>
      <c r="C21" s="250" t="str">
        <f>+VLOOKUP(B21,[8]CATALOGO!$C$5:$D$442,2,0)</f>
        <v>IMPRESIÓN Y ELABORACIÓN DE MATERIAL INFORMATIVO DERIVADO DE LA OPERACIÓN Y ADMINISTRACIÓN DE LAS DEPENDENCIAS Y ENTIDADES</v>
      </c>
      <c r="D21" s="250"/>
      <c r="E21" s="250"/>
      <c r="F21" s="250"/>
      <c r="G21" s="250"/>
      <c r="H21" s="250"/>
      <c r="I21" s="250"/>
      <c r="J21" s="250"/>
      <c r="K21" s="61">
        <v>150000</v>
      </c>
    </row>
    <row r="22" spans="2:11">
      <c r="B22" s="78">
        <v>38301</v>
      </c>
      <c r="C22" s="250" t="str">
        <f>+VLOOKUP(B22,[8]CATALOGO!$C$5:$D$442,2,0)</f>
        <v>CONGRESOS Y CONVENCIONES</v>
      </c>
      <c r="D22" s="250"/>
      <c r="E22" s="250"/>
      <c r="F22" s="250"/>
      <c r="G22" s="250"/>
      <c r="H22" s="250"/>
      <c r="I22" s="250"/>
      <c r="J22" s="250"/>
      <c r="K22" s="61">
        <v>200000</v>
      </c>
    </row>
    <row r="23" spans="2:11">
      <c r="B23" s="78">
        <v>44105</v>
      </c>
      <c r="C23" s="250" t="str">
        <f>+VLOOKUP(B23,[8]CATALOGO!$C$5:$D$442,2,0)</f>
        <v>APOYO A VOLUNTARIOS QUE PARTICIPAN EN DIVERSOS PROGRAMAS FEDERALES</v>
      </c>
      <c r="D23" s="250"/>
      <c r="E23" s="250"/>
      <c r="F23" s="250"/>
      <c r="G23" s="250"/>
      <c r="H23" s="250"/>
      <c r="I23" s="250"/>
      <c r="J23" s="250"/>
      <c r="K23" s="61">
        <v>395434.2</v>
      </c>
    </row>
    <row r="24" spans="2:11">
      <c r="B24" s="78" t="s">
        <v>536</v>
      </c>
      <c r="C24" s="250" t="e">
        <f>+VLOOKUP(B24,[8]CATALOGO!$C$5:$D$442,2,0)</f>
        <v>#N/A</v>
      </c>
      <c r="D24" s="250"/>
      <c r="E24" s="250"/>
      <c r="F24" s="250"/>
      <c r="G24" s="250"/>
      <c r="H24" s="250"/>
      <c r="I24" s="250"/>
      <c r="J24" s="250"/>
      <c r="K24" s="61">
        <v>0</v>
      </c>
    </row>
    <row r="25" spans="2:11">
      <c r="B25" s="78" t="s">
        <v>536</v>
      </c>
      <c r="C25" s="250" t="e">
        <f>+VLOOKUP(B25,[8]CATALOGO!$C$5:$D$442,2,0)</f>
        <v>#N/A</v>
      </c>
      <c r="D25" s="250"/>
      <c r="E25" s="250"/>
      <c r="F25" s="250"/>
      <c r="G25" s="250"/>
      <c r="H25" s="250"/>
      <c r="I25" s="250"/>
      <c r="J25" s="250"/>
      <c r="K25" s="61">
        <v>0</v>
      </c>
    </row>
    <row r="26" spans="2:11">
      <c r="B26" s="78" t="s">
        <v>536</v>
      </c>
      <c r="C26" s="250" t="e">
        <f>+VLOOKUP(B26,[8]CATALOGO!$C$5:$D$442,2,0)</f>
        <v>#N/A</v>
      </c>
      <c r="D26" s="250"/>
      <c r="E26" s="250"/>
      <c r="F26" s="250"/>
      <c r="G26" s="250"/>
      <c r="H26" s="250"/>
      <c r="I26" s="250"/>
      <c r="J26" s="250"/>
      <c r="K26" s="61">
        <v>0</v>
      </c>
    </row>
    <row r="27" spans="2:11">
      <c r="B27" s="78" t="s">
        <v>536</v>
      </c>
      <c r="C27" s="250" t="e">
        <f>+VLOOKUP(B27,[8]CATALOGO!$C$5:$D$442,2,0)</f>
        <v>#N/A</v>
      </c>
      <c r="D27" s="250"/>
      <c r="E27" s="250"/>
      <c r="F27" s="250"/>
      <c r="G27" s="250"/>
      <c r="H27" s="250"/>
      <c r="I27" s="250"/>
      <c r="J27" s="250"/>
      <c r="K27" s="61">
        <v>0</v>
      </c>
    </row>
    <row r="28" spans="2:11">
      <c r="B28" s="78" t="s">
        <v>536</v>
      </c>
      <c r="C28" s="250" t="e">
        <f>+VLOOKUP(B28,[8]CATALOGO!$C$5:$D$442,2,0)</f>
        <v>#N/A</v>
      </c>
      <c r="D28" s="250"/>
      <c r="E28" s="250"/>
      <c r="F28" s="250"/>
      <c r="G28" s="250"/>
      <c r="H28" s="250"/>
      <c r="I28" s="250"/>
      <c r="J28" s="250"/>
      <c r="K28" s="61">
        <v>0</v>
      </c>
    </row>
    <row r="29" spans="2:11">
      <c r="B29" s="78" t="s">
        <v>536</v>
      </c>
      <c r="C29" s="250" t="e">
        <f>+VLOOKUP(B29,[8]CATALOGO!$C$5:$D$442,2,0)</f>
        <v>#N/A</v>
      </c>
      <c r="D29" s="250"/>
      <c r="E29" s="250"/>
      <c r="F29" s="250"/>
      <c r="G29" s="250"/>
      <c r="H29" s="250"/>
      <c r="I29" s="250"/>
      <c r="J29" s="250"/>
      <c r="K29" s="61">
        <v>0</v>
      </c>
    </row>
    <row r="30" spans="2:11">
      <c r="B30" s="78" t="s">
        <v>536</v>
      </c>
      <c r="C30" s="250" t="e">
        <f>+VLOOKUP(B30,[8]CATALOGO!$C$5:$D$442,2,0)</f>
        <v>#N/A</v>
      </c>
      <c r="D30" s="250"/>
      <c r="E30" s="250"/>
      <c r="F30" s="250"/>
      <c r="G30" s="250"/>
      <c r="H30" s="250"/>
      <c r="I30" s="250"/>
      <c r="J30" s="250"/>
      <c r="K30" s="61">
        <v>0</v>
      </c>
    </row>
    <row r="31" spans="2:11">
      <c r="B31" s="78" t="s">
        <v>536</v>
      </c>
      <c r="C31" s="250" t="e">
        <f>+VLOOKUP(B31,[8]CATALOGO!$C$5:$D$442,2,0)</f>
        <v>#N/A</v>
      </c>
      <c r="D31" s="250"/>
      <c r="E31" s="250"/>
      <c r="F31" s="250"/>
      <c r="G31" s="250"/>
      <c r="H31" s="250"/>
      <c r="I31" s="250"/>
      <c r="J31" s="250"/>
      <c r="K31" s="61">
        <v>0</v>
      </c>
    </row>
    <row r="32" spans="2:11">
      <c r="B32" s="78" t="s">
        <v>536</v>
      </c>
      <c r="C32" s="250" t="e">
        <f>+VLOOKUP(B32,[8]CATALOGO!$C$5:$D$442,2,0)</f>
        <v>#N/A</v>
      </c>
      <c r="D32" s="250"/>
      <c r="E32" s="250"/>
      <c r="F32" s="250"/>
      <c r="G32" s="250"/>
      <c r="H32" s="250"/>
      <c r="I32" s="250"/>
      <c r="J32" s="250"/>
      <c r="K32" s="61">
        <v>0</v>
      </c>
    </row>
    <row r="33" spans="2:11">
      <c r="B33" s="78" t="s">
        <v>536</v>
      </c>
      <c r="C33" s="250" t="e">
        <f>+VLOOKUP(B33,[8]CATALOGO!$C$5:$D$442,2,0)</f>
        <v>#N/A</v>
      </c>
      <c r="D33" s="250"/>
      <c r="E33" s="250"/>
      <c r="F33" s="250"/>
      <c r="G33" s="250"/>
      <c r="H33" s="250"/>
      <c r="I33" s="250"/>
      <c r="J33" s="250"/>
      <c r="K33" s="61">
        <v>0</v>
      </c>
    </row>
    <row r="34" spans="2:11">
      <c r="B34" s="78" t="s">
        <v>536</v>
      </c>
      <c r="C34" s="250" t="e">
        <f>+VLOOKUP(B34,[8]CATALOGO!$C$5:$D$442,2,0)</f>
        <v>#N/A</v>
      </c>
      <c r="D34" s="250"/>
      <c r="E34" s="250"/>
      <c r="F34" s="250"/>
      <c r="G34" s="250"/>
      <c r="H34" s="250"/>
      <c r="I34" s="250"/>
      <c r="J34" s="250"/>
      <c r="K34" s="61">
        <v>0</v>
      </c>
    </row>
    <row r="35" spans="2:11">
      <c r="B35" s="78" t="s">
        <v>536</v>
      </c>
      <c r="C35" s="250" t="e">
        <f>+VLOOKUP(B35,[8]CATALOGO!$C$5:$D$442,2,0)</f>
        <v>#N/A</v>
      </c>
      <c r="D35" s="250"/>
      <c r="E35" s="250"/>
      <c r="F35" s="250"/>
      <c r="G35" s="250"/>
      <c r="H35" s="250"/>
      <c r="I35" s="250"/>
      <c r="J35" s="250"/>
      <c r="K35" s="61">
        <v>0</v>
      </c>
    </row>
    <row r="36" spans="2:11">
      <c r="B36" s="78" t="s">
        <v>536</v>
      </c>
      <c r="C36" s="250" t="e">
        <f>+VLOOKUP(B36,[8]CATALOGO!$C$5:$D$442,2,0)</f>
        <v>#N/A</v>
      </c>
      <c r="D36" s="250"/>
      <c r="E36" s="250"/>
      <c r="F36" s="250"/>
      <c r="G36" s="250"/>
      <c r="H36" s="250"/>
      <c r="I36" s="250"/>
      <c r="J36" s="250"/>
      <c r="K36" s="61">
        <v>0</v>
      </c>
    </row>
    <row r="37" spans="2:11">
      <c r="B37" s="78" t="s">
        <v>536</v>
      </c>
      <c r="C37" s="250" t="e">
        <f>+VLOOKUP(B37,[8]CATALOGO!$C$5:$D$442,2,0)</f>
        <v>#N/A</v>
      </c>
      <c r="D37" s="250"/>
      <c r="E37" s="250"/>
      <c r="F37" s="250"/>
      <c r="G37" s="250"/>
      <c r="H37" s="250"/>
      <c r="I37" s="250"/>
      <c r="J37" s="250"/>
      <c r="K37" s="61">
        <v>0</v>
      </c>
    </row>
    <row r="38" spans="2:11">
      <c r="B38" s="78" t="s">
        <v>536</v>
      </c>
      <c r="C38" s="250" t="e">
        <f>+VLOOKUP(B38,[8]CATALOGO!$C$5:$D$442,2,0)</f>
        <v>#N/A</v>
      </c>
      <c r="D38" s="250"/>
      <c r="E38" s="250"/>
      <c r="F38" s="250"/>
      <c r="G38" s="250"/>
      <c r="H38" s="250"/>
      <c r="I38" s="250"/>
      <c r="J38" s="250"/>
      <c r="K38" s="61">
        <v>0</v>
      </c>
    </row>
    <row r="39" spans="2:11">
      <c r="B39" s="78" t="s">
        <v>536</v>
      </c>
      <c r="C39" s="250" t="e">
        <f>+VLOOKUP(B39,[8]CATALOGO!$C$5:$D$442,2,0)</f>
        <v>#N/A</v>
      </c>
      <c r="D39" s="250"/>
      <c r="E39" s="250"/>
      <c r="F39" s="250"/>
      <c r="G39" s="250"/>
      <c r="H39" s="250"/>
      <c r="I39" s="250"/>
      <c r="J39" s="250"/>
      <c r="K39" s="61">
        <v>0</v>
      </c>
    </row>
    <row r="40" spans="2:11">
      <c r="B40" s="78" t="s">
        <v>536</v>
      </c>
      <c r="C40" s="250" t="e">
        <f>+VLOOKUP(B40,[8]CATALOGO!$C$5:$D$442,2,0)</f>
        <v>#N/A</v>
      </c>
      <c r="D40" s="250"/>
      <c r="E40" s="250"/>
      <c r="F40" s="250"/>
      <c r="G40" s="250"/>
      <c r="H40" s="250"/>
      <c r="I40" s="250"/>
      <c r="J40" s="250"/>
      <c r="K40" s="61">
        <v>0</v>
      </c>
    </row>
    <row r="41" spans="2:11">
      <c r="B41" s="251" t="s">
        <v>553</v>
      </c>
      <c r="C41" s="251"/>
      <c r="D41" s="251"/>
      <c r="E41" s="251"/>
      <c r="F41" s="251"/>
      <c r="G41" s="251"/>
      <c r="H41" s="251"/>
      <c r="I41" s="251"/>
      <c r="J41" s="251"/>
      <c r="K41" s="79">
        <f>+SUM(K20:K40)</f>
        <v>865434.2</v>
      </c>
    </row>
  </sheetData>
  <customSheetViews>
    <customSheetView guid="{1C6F7EB1-966B-4B9A-8DC7-91574CBFD378}" fitToPage="1">
      <pageMargins left="0.7" right="0.7" top="0.75" bottom="0.75" header="0.3" footer="0.3"/>
      <pageSetup paperSize="9" scale="78" orientation="landscape" r:id="rId1"/>
      <headerFooter>
        <oddHeader>&amp;C&amp;G</oddHeader>
      </headerFooter>
    </customSheetView>
    <customSheetView guid="{D74BCB23-1516-412E-B6F3-088F98D88FC8}" fitToPage="1">
      <selection activeCell="B6" sqref="B6"/>
      <pageMargins left="0.7" right="0.7" top="0.75" bottom="0.75" header="0.3" footer="0.3"/>
      <pageSetup paperSize="9" scale="78" orientation="landscape" r:id="rId2"/>
      <headerFooter>
        <oddHeader>&amp;C&amp;G</oddHeader>
      </headerFooter>
    </customSheetView>
    <customSheetView guid="{80E7DA02-1B60-4892-8DF8-F1D90CFB8D6E}" fitToPage="1">
      <selection activeCell="B19" activeCellId="2" sqref="B11:D12 B13:B16 B19:K19"/>
      <pageMargins left="0.7" right="0.7" top="0.75" bottom="0.75" header="0.3" footer="0.3"/>
      <pageSetup paperSize="9" scale="78" orientation="landscape" r:id="rId3"/>
      <headerFooter>
        <oddHeader>&amp;C&amp;G</oddHeader>
      </headerFooter>
    </customSheetView>
    <customSheetView guid="{E42DFDCF-263A-44ED-973B-7D34AF1F44E1}" fitToPage="1" state="hidden">
      <pageMargins left="0.7" right="0.7" top="0.75" bottom="0.75" header="0.3" footer="0.3"/>
      <pageSetup paperSize="9" scale="78" orientation="landscape" r:id="rId4"/>
      <headerFooter>
        <oddHeader>&amp;C&amp;G</oddHeader>
      </headerFooter>
    </customSheetView>
    <customSheetView guid="{ED49C49A-6049-47A5-8E7A-75CF87152D2E}" fitToPage="1" state="hidden">
      <pageMargins left="0.7" right="0.7" top="0.75" bottom="0.75" header="0.3" footer="0.3"/>
      <pageSetup paperSize="9" scale="78" orientation="landscape" r:id="rId5"/>
      <headerFooter>
        <oddHeader>&amp;C&amp;G</oddHeader>
      </headerFooter>
    </customSheetView>
  </customSheetViews>
  <mergeCells count="30">
    <mergeCell ref="K11:K12"/>
    <mergeCell ref="F13:I14"/>
    <mergeCell ref="K13:K14"/>
    <mergeCell ref="C24:J24"/>
    <mergeCell ref="B11:B12"/>
    <mergeCell ref="C11:C12"/>
    <mergeCell ref="D11:D12"/>
    <mergeCell ref="F11:I12"/>
    <mergeCell ref="C19:J19"/>
    <mergeCell ref="C20:J20"/>
    <mergeCell ref="C21:J21"/>
    <mergeCell ref="C22:J22"/>
    <mergeCell ref="C23:J23"/>
    <mergeCell ref="C36:J36"/>
    <mergeCell ref="C25:J25"/>
    <mergeCell ref="C26:J26"/>
    <mergeCell ref="C27:J27"/>
    <mergeCell ref="C28:J28"/>
    <mergeCell ref="C29:J29"/>
    <mergeCell ref="C30:J30"/>
    <mergeCell ref="C31:J31"/>
    <mergeCell ref="C32:J32"/>
    <mergeCell ref="C33:J33"/>
    <mergeCell ref="C34:J34"/>
    <mergeCell ref="C35:J35"/>
    <mergeCell ref="C37:J37"/>
    <mergeCell ref="C38:J38"/>
    <mergeCell ref="C39:J39"/>
    <mergeCell ref="C40:J40"/>
    <mergeCell ref="B41:J41"/>
  </mergeCells>
  <pageMargins left="0.7" right="0.7" top="0.75" bottom="0.75" header="0.3" footer="0.3"/>
  <pageSetup paperSize="9" scale="78" orientation="landscape" r:id="rId6"/>
  <headerFooter>
    <oddHeader>&amp;C&amp;G</oddHeader>
  </headerFooter>
  <legacyDrawing r:id="rId7"/>
  <legacyDrawingHF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CATALOGO!$C$4:$C$442</xm:f>
          </x14:formula1>
          <xm:sqref>B20:B40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R102"/>
  <sheetViews>
    <sheetView topLeftCell="D1" zoomScaleNormal="100" workbookViewId="0">
      <selection activeCell="K9" sqref="K9"/>
    </sheetView>
  </sheetViews>
  <sheetFormatPr baseColWidth="10" defaultColWidth="0" defaultRowHeight="15" zeroHeight="1"/>
  <cols>
    <col min="1" max="1" width="11.42578125" style="1" customWidth="1"/>
    <col min="2" max="2" width="22.7109375" style="1" customWidth="1"/>
    <col min="3" max="5" width="11.42578125" style="1" customWidth="1"/>
    <col min="6" max="6" width="24" style="1" customWidth="1"/>
    <col min="7" max="18" width="11.42578125" style="1" customWidth="1"/>
    <col min="19" max="16384" width="11.42578125" style="1" hidden="1"/>
  </cols>
  <sheetData>
    <row r="1" spans="2:6"/>
    <row r="2" spans="2:6"/>
    <row r="3" spans="2:6"/>
    <row r="4" spans="2:6" ht="23.25">
      <c r="B4" s="56" t="s">
        <v>0</v>
      </c>
      <c r="C4" s="86" t="str">
        <f>+RPP_2016!C4</f>
        <v>COLIMA</v>
      </c>
      <c r="D4" s="86"/>
      <c r="E4" s="86"/>
    </row>
    <row r="5" spans="2:6" ht="23.25">
      <c r="B5" s="56" t="s">
        <v>32</v>
      </c>
      <c r="C5" s="86" t="str">
        <f>+RPP_2016!M4</f>
        <v>ENERO-DICIEMBRE</v>
      </c>
      <c r="D5" s="86"/>
      <c r="E5" s="86"/>
    </row>
    <row r="6" spans="2:6"/>
    <row r="7" spans="2:6"/>
    <row r="8" spans="2:6"/>
    <row r="9" spans="2:6">
      <c r="B9" s="247" t="s">
        <v>554</v>
      </c>
      <c r="C9" s="247"/>
      <c r="D9" s="247"/>
      <c r="E9" s="247"/>
      <c r="F9" s="247"/>
    </row>
    <row r="10" spans="2:6">
      <c r="B10" s="267">
        <v>1000</v>
      </c>
      <c r="C10" s="267"/>
      <c r="D10" s="267"/>
      <c r="E10" s="267"/>
      <c r="F10" s="80">
        <v>2436290.4</v>
      </c>
    </row>
    <row r="11" spans="2:6">
      <c r="B11" s="268">
        <v>2000</v>
      </c>
      <c r="C11" s="268"/>
      <c r="D11" s="268"/>
      <c r="E11" s="268"/>
      <c r="F11" s="81">
        <v>0</v>
      </c>
    </row>
    <row r="12" spans="2:6">
      <c r="B12" s="267">
        <v>3000</v>
      </c>
      <c r="C12" s="267"/>
      <c r="D12" s="267"/>
      <c r="E12" s="267"/>
      <c r="F12" s="80">
        <v>169830.6</v>
      </c>
    </row>
    <row r="13" spans="2:6">
      <c r="B13" s="268">
        <v>4000</v>
      </c>
      <c r="C13" s="268"/>
      <c r="D13" s="268"/>
      <c r="E13" s="268"/>
      <c r="F13" s="81">
        <v>128900</v>
      </c>
    </row>
    <row r="14" spans="2:6">
      <c r="B14" s="267">
        <v>5000</v>
      </c>
      <c r="C14" s="267"/>
      <c r="D14" s="267"/>
      <c r="E14" s="267"/>
      <c r="F14" s="80">
        <v>0</v>
      </c>
    </row>
    <row r="15" spans="2:6">
      <c r="B15" s="265" t="s">
        <v>555</v>
      </c>
      <c r="C15" s="265"/>
      <c r="D15" s="265"/>
      <c r="E15" s="265"/>
      <c r="F15" s="167">
        <f>+SUM(F10:F14)</f>
        <v>2735021</v>
      </c>
    </row>
    <row r="16" spans="2:6"/>
    <row r="17" spans="2:17"/>
    <row r="18" spans="2:17"/>
    <row r="19" spans="2:17">
      <c r="B19" s="153" t="s">
        <v>73</v>
      </c>
      <c r="C19" s="266" t="s">
        <v>74</v>
      </c>
      <c r="D19" s="266"/>
      <c r="E19" s="266"/>
      <c r="F19" s="266"/>
      <c r="G19" s="266"/>
      <c r="H19" s="266"/>
      <c r="I19" s="266" t="s">
        <v>558</v>
      </c>
      <c r="J19" s="266"/>
      <c r="K19" s="266"/>
      <c r="L19" s="266" t="s">
        <v>556</v>
      </c>
      <c r="M19" s="266"/>
      <c r="N19" s="266"/>
      <c r="O19" s="266" t="s">
        <v>559</v>
      </c>
      <c r="P19" s="266"/>
      <c r="Q19" s="266"/>
    </row>
    <row r="20" spans="2:17">
      <c r="B20" s="55">
        <v>13404</v>
      </c>
      <c r="C20" s="261" t="str">
        <f>+VLOOKUP(B20,CATALOGO!$C$4:$D$442,2,0)</f>
        <v>COMPENSACIONES POR SERVICIOS EVENTUALES</v>
      </c>
      <c r="D20" s="261"/>
      <c r="E20" s="261"/>
      <c r="F20" s="261"/>
      <c r="G20" s="261"/>
      <c r="H20" s="261"/>
      <c r="I20" s="262">
        <v>2222290.4</v>
      </c>
      <c r="J20" s="263"/>
      <c r="K20" s="264"/>
      <c r="L20" s="262">
        <v>2222290.4</v>
      </c>
      <c r="M20" s="263"/>
      <c r="N20" s="264"/>
      <c r="O20" s="269">
        <f>+I20-L20</f>
        <v>0</v>
      </c>
      <c r="P20" s="270"/>
      <c r="Q20" s="271"/>
    </row>
    <row r="21" spans="2:17">
      <c r="B21" s="55">
        <v>15401</v>
      </c>
      <c r="C21" s="261" t="str">
        <f>+VLOOKUP(B21,CATALOGO!$C$4:$D$442,2,0)</f>
        <v>PRESTACIONES ESTABLECIDAS POR CONDICIONES GENERALES DE TRABAJO O CONTRATOS COLECTIVOS DE TRABAJO</v>
      </c>
      <c r="D21" s="261"/>
      <c r="E21" s="261"/>
      <c r="F21" s="261"/>
      <c r="G21" s="261"/>
      <c r="H21" s="261"/>
      <c r="I21" s="262">
        <v>214000</v>
      </c>
      <c r="J21" s="263"/>
      <c r="K21" s="264"/>
      <c r="L21" s="262">
        <v>214000</v>
      </c>
      <c r="M21" s="263"/>
      <c r="N21" s="264"/>
      <c r="O21" s="269">
        <f t="shared" ref="O21:O84" si="0">+I21-L21</f>
        <v>0</v>
      </c>
      <c r="P21" s="270"/>
      <c r="Q21" s="271"/>
    </row>
    <row r="22" spans="2:17">
      <c r="B22" s="55">
        <v>33104</v>
      </c>
      <c r="C22" s="261" t="str">
        <f>+VLOOKUP(B22,CATALOGO!$C$4:$D$442,2,0)</f>
        <v>OTRAS ASESORÍAS PARA LA OPERACIÓN DE PROGRAMAS</v>
      </c>
      <c r="D22" s="261"/>
      <c r="E22" s="261"/>
      <c r="F22" s="261"/>
      <c r="G22" s="261"/>
      <c r="H22" s="261"/>
      <c r="I22" s="262">
        <v>46214.02</v>
      </c>
      <c r="J22" s="263"/>
      <c r="K22" s="264"/>
      <c r="L22" s="262">
        <v>46214.02</v>
      </c>
      <c r="M22" s="263"/>
      <c r="N22" s="264"/>
      <c r="O22" s="269">
        <f t="shared" si="0"/>
        <v>0</v>
      </c>
      <c r="P22" s="270"/>
      <c r="Q22" s="271"/>
    </row>
    <row r="23" spans="2:17">
      <c r="B23" s="55">
        <v>33301</v>
      </c>
      <c r="C23" s="261" t="str">
        <f>+VLOOKUP(B23,CATALOGO!$C$4:$D$442,2,0)</f>
        <v>SERVICIOS DE INFORMÁTICA</v>
      </c>
      <c r="D23" s="261"/>
      <c r="E23" s="261"/>
      <c r="F23" s="261"/>
      <c r="G23" s="261"/>
      <c r="H23" s="261"/>
      <c r="I23" s="262">
        <v>68138</v>
      </c>
      <c r="J23" s="263"/>
      <c r="K23" s="264"/>
      <c r="L23" s="262">
        <v>68138</v>
      </c>
      <c r="M23" s="263"/>
      <c r="N23" s="264"/>
      <c r="O23" s="269">
        <f t="shared" si="0"/>
        <v>0</v>
      </c>
      <c r="P23" s="270"/>
      <c r="Q23" s="271"/>
    </row>
    <row r="24" spans="2:17">
      <c r="B24" s="55">
        <v>34101</v>
      </c>
      <c r="C24" s="261" t="str">
        <f>+VLOOKUP(B24,CATALOGO!$C$4:$D$442,2,0)</f>
        <v>SERVICIOS BANCARIOS Y FINANCIEROS</v>
      </c>
      <c r="D24" s="261"/>
      <c r="E24" s="261"/>
      <c r="F24" s="261"/>
      <c r="G24" s="261"/>
      <c r="H24" s="261"/>
      <c r="I24" s="262">
        <v>233.16</v>
      </c>
      <c r="J24" s="263"/>
      <c r="K24" s="264"/>
      <c r="L24" s="262">
        <v>233.16</v>
      </c>
      <c r="M24" s="263"/>
      <c r="N24" s="264"/>
      <c r="O24" s="269">
        <f t="shared" si="0"/>
        <v>0</v>
      </c>
      <c r="P24" s="270"/>
      <c r="Q24" s="271"/>
    </row>
    <row r="25" spans="2:17">
      <c r="B25" s="55">
        <v>35801</v>
      </c>
      <c r="C25" s="261" t="str">
        <f>+VLOOKUP(B25,CATALOGO!$C$4:$D$442,2,0)</f>
        <v>SERVICIOS DE LAVANDERÍA, LIMPIEZA E HIGIENE</v>
      </c>
      <c r="D25" s="261"/>
      <c r="E25" s="261"/>
      <c r="F25" s="261"/>
      <c r="G25" s="261"/>
      <c r="H25" s="261"/>
      <c r="I25" s="262">
        <v>6520.02</v>
      </c>
      <c r="J25" s="263"/>
      <c r="K25" s="264"/>
      <c r="L25" s="262">
        <v>6520.02</v>
      </c>
      <c r="M25" s="263"/>
      <c r="N25" s="264"/>
      <c r="O25" s="269">
        <f t="shared" si="0"/>
        <v>0</v>
      </c>
      <c r="P25" s="270"/>
      <c r="Q25" s="271"/>
    </row>
    <row r="26" spans="2:17">
      <c r="B26" s="55">
        <v>39801</v>
      </c>
      <c r="C26" s="261" t="str">
        <f>+VLOOKUP(B26,CATALOGO!$C$4:$D$442,2,0)</f>
        <v>IMPUESTO SOBRE NÓMINAS</v>
      </c>
      <c r="D26" s="261"/>
      <c r="E26" s="261"/>
      <c r="F26" s="261"/>
      <c r="G26" s="261"/>
      <c r="H26" s="261"/>
      <c r="I26" s="262">
        <v>48725.4</v>
      </c>
      <c r="J26" s="263"/>
      <c r="K26" s="264"/>
      <c r="L26" s="262">
        <v>48725.4</v>
      </c>
      <c r="M26" s="263"/>
      <c r="N26" s="264"/>
      <c r="O26" s="269">
        <f t="shared" si="0"/>
        <v>0</v>
      </c>
      <c r="P26" s="270"/>
      <c r="Q26" s="271"/>
    </row>
    <row r="27" spans="2:17">
      <c r="B27" s="55">
        <v>44105</v>
      </c>
      <c r="C27" s="261" t="str">
        <f>+VLOOKUP(B27,CATALOGO!$C$4:$D$442,2,0)</f>
        <v>APOYO A VOLUNTARIOS QUE PARTICIPAN EN DIVERSOS PROGRAMAS FEDERALES</v>
      </c>
      <c r="D27" s="261"/>
      <c r="E27" s="261"/>
      <c r="F27" s="261"/>
      <c r="G27" s="261"/>
      <c r="H27" s="261"/>
      <c r="I27" s="262">
        <v>128900</v>
      </c>
      <c r="J27" s="263"/>
      <c r="K27" s="264"/>
      <c r="L27" s="262">
        <v>128900</v>
      </c>
      <c r="M27" s="263"/>
      <c r="N27" s="264"/>
      <c r="O27" s="269">
        <f t="shared" si="0"/>
        <v>0</v>
      </c>
      <c r="P27" s="270"/>
      <c r="Q27" s="271"/>
    </row>
    <row r="28" spans="2:17">
      <c r="B28" s="55" t="s">
        <v>593</v>
      </c>
      <c r="C28" s="261" t="e">
        <f>+VLOOKUP(B28,CATALOGO!$C$4:$D$442,2,0)</f>
        <v>#N/A</v>
      </c>
      <c r="D28" s="261"/>
      <c r="E28" s="261"/>
      <c r="F28" s="261"/>
      <c r="G28" s="261"/>
      <c r="H28" s="261"/>
      <c r="I28" s="262">
        <v>0</v>
      </c>
      <c r="J28" s="263"/>
      <c r="K28" s="264"/>
      <c r="L28" s="262">
        <v>0</v>
      </c>
      <c r="M28" s="263"/>
      <c r="N28" s="264"/>
      <c r="O28" s="269">
        <f t="shared" si="0"/>
        <v>0</v>
      </c>
      <c r="P28" s="270"/>
      <c r="Q28" s="271"/>
    </row>
    <row r="29" spans="2:17">
      <c r="B29" s="55" t="s">
        <v>593</v>
      </c>
      <c r="C29" s="261" t="e">
        <f>+VLOOKUP(B29,CATALOGO!$C$4:$D$442,2,0)</f>
        <v>#N/A</v>
      </c>
      <c r="D29" s="261"/>
      <c r="E29" s="261"/>
      <c r="F29" s="261"/>
      <c r="G29" s="261"/>
      <c r="H29" s="261"/>
      <c r="I29" s="262">
        <v>0</v>
      </c>
      <c r="J29" s="263"/>
      <c r="K29" s="264"/>
      <c r="L29" s="262">
        <v>0</v>
      </c>
      <c r="M29" s="263"/>
      <c r="N29" s="264"/>
      <c r="O29" s="269">
        <f t="shared" si="0"/>
        <v>0</v>
      </c>
      <c r="P29" s="270"/>
      <c r="Q29" s="271"/>
    </row>
    <row r="30" spans="2:17">
      <c r="B30" s="55" t="s">
        <v>593</v>
      </c>
      <c r="C30" s="261" t="e">
        <f>+VLOOKUP(B30,CATALOGO!$C$4:$D$442,2,0)</f>
        <v>#N/A</v>
      </c>
      <c r="D30" s="261"/>
      <c r="E30" s="261"/>
      <c r="F30" s="261"/>
      <c r="G30" s="261"/>
      <c r="H30" s="261"/>
      <c r="I30" s="262">
        <v>0</v>
      </c>
      <c r="J30" s="263"/>
      <c r="K30" s="264"/>
      <c r="L30" s="262">
        <v>0</v>
      </c>
      <c r="M30" s="263"/>
      <c r="N30" s="264"/>
      <c r="O30" s="269">
        <f t="shared" si="0"/>
        <v>0</v>
      </c>
      <c r="P30" s="270"/>
      <c r="Q30" s="271"/>
    </row>
    <row r="31" spans="2:17">
      <c r="B31" s="55" t="s">
        <v>593</v>
      </c>
      <c r="C31" s="261" t="e">
        <f>+VLOOKUP(B31,CATALOGO!$C$4:$D$442,2,0)</f>
        <v>#N/A</v>
      </c>
      <c r="D31" s="261"/>
      <c r="E31" s="261"/>
      <c r="F31" s="261"/>
      <c r="G31" s="261"/>
      <c r="H31" s="261"/>
      <c r="I31" s="262">
        <v>0</v>
      </c>
      <c r="J31" s="263"/>
      <c r="K31" s="264"/>
      <c r="L31" s="262">
        <v>0</v>
      </c>
      <c r="M31" s="263"/>
      <c r="N31" s="264"/>
      <c r="O31" s="269">
        <f t="shared" si="0"/>
        <v>0</v>
      </c>
      <c r="P31" s="270"/>
      <c r="Q31" s="271"/>
    </row>
    <row r="32" spans="2:17">
      <c r="B32" s="55" t="s">
        <v>593</v>
      </c>
      <c r="C32" s="261" t="e">
        <f>+VLOOKUP(B32,CATALOGO!$C$4:$D$442,2,0)</f>
        <v>#N/A</v>
      </c>
      <c r="D32" s="261"/>
      <c r="E32" s="261"/>
      <c r="F32" s="261"/>
      <c r="G32" s="261"/>
      <c r="H32" s="261"/>
      <c r="I32" s="262">
        <v>0</v>
      </c>
      <c r="J32" s="263"/>
      <c r="K32" s="264"/>
      <c r="L32" s="262">
        <v>0</v>
      </c>
      <c r="M32" s="263"/>
      <c r="N32" s="264"/>
      <c r="O32" s="269">
        <f t="shared" si="0"/>
        <v>0</v>
      </c>
      <c r="P32" s="270"/>
      <c r="Q32" s="271"/>
    </row>
    <row r="33" spans="2:17">
      <c r="B33" s="55" t="s">
        <v>593</v>
      </c>
      <c r="C33" s="261" t="e">
        <f>+VLOOKUP(B33,CATALOGO!$C$4:$D$442,2,0)</f>
        <v>#N/A</v>
      </c>
      <c r="D33" s="261"/>
      <c r="E33" s="261"/>
      <c r="F33" s="261"/>
      <c r="G33" s="261"/>
      <c r="H33" s="261"/>
      <c r="I33" s="262">
        <v>0</v>
      </c>
      <c r="J33" s="263"/>
      <c r="K33" s="264"/>
      <c r="L33" s="262">
        <v>0</v>
      </c>
      <c r="M33" s="263"/>
      <c r="N33" s="264"/>
      <c r="O33" s="269">
        <f t="shared" si="0"/>
        <v>0</v>
      </c>
      <c r="P33" s="270"/>
      <c r="Q33" s="271"/>
    </row>
    <row r="34" spans="2:17">
      <c r="B34" s="55" t="s">
        <v>593</v>
      </c>
      <c r="C34" s="261" t="e">
        <f>+VLOOKUP(B34,CATALOGO!$C$4:$D$442,2,0)</f>
        <v>#N/A</v>
      </c>
      <c r="D34" s="261"/>
      <c r="E34" s="261"/>
      <c r="F34" s="261"/>
      <c r="G34" s="261"/>
      <c r="H34" s="261"/>
      <c r="I34" s="262">
        <v>0</v>
      </c>
      <c r="J34" s="263"/>
      <c r="K34" s="264"/>
      <c r="L34" s="262">
        <v>0</v>
      </c>
      <c r="M34" s="263"/>
      <c r="N34" s="264"/>
      <c r="O34" s="269">
        <f t="shared" si="0"/>
        <v>0</v>
      </c>
      <c r="P34" s="270"/>
      <c r="Q34" s="271"/>
    </row>
    <row r="35" spans="2:17">
      <c r="B35" s="55" t="s">
        <v>593</v>
      </c>
      <c r="C35" s="261" t="e">
        <f>+VLOOKUP(B35,CATALOGO!$C$4:$D$442,2,0)</f>
        <v>#N/A</v>
      </c>
      <c r="D35" s="261"/>
      <c r="E35" s="261"/>
      <c r="F35" s="261"/>
      <c r="G35" s="261"/>
      <c r="H35" s="261"/>
      <c r="I35" s="262">
        <v>0</v>
      </c>
      <c r="J35" s="263"/>
      <c r="K35" s="264"/>
      <c r="L35" s="262">
        <v>0</v>
      </c>
      <c r="M35" s="263"/>
      <c r="N35" s="264"/>
      <c r="O35" s="269">
        <f t="shared" si="0"/>
        <v>0</v>
      </c>
      <c r="P35" s="270"/>
      <c r="Q35" s="271"/>
    </row>
    <row r="36" spans="2:17">
      <c r="B36" s="55" t="s">
        <v>593</v>
      </c>
      <c r="C36" s="261" t="e">
        <f>+VLOOKUP(B36,CATALOGO!$C$4:$D$442,2,0)</f>
        <v>#N/A</v>
      </c>
      <c r="D36" s="261"/>
      <c r="E36" s="261"/>
      <c r="F36" s="261"/>
      <c r="G36" s="261"/>
      <c r="H36" s="261"/>
      <c r="I36" s="262">
        <v>0</v>
      </c>
      <c r="J36" s="263"/>
      <c r="K36" s="264"/>
      <c r="L36" s="262">
        <v>0</v>
      </c>
      <c r="M36" s="263"/>
      <c r="N36" s="264"/>
      <c r="O36" s="269">
        <f t="shared" si="0"/>
        <v>0</v>
      </c>
      <c r="P36" s="270"/>
      <c r="Q36" s="271"/>
    </row>
    <row r="37" spans="2:17">
      <c r="B37" s="55" t="s">
        <v>593</v>
      </c>
      <c r="C37" s="261" t="e">
        <f>+VLOOKUP(B37,CATALOGO!$C$4:$D$442,2,0)</f>
        <v>#N/A</v>
      </c>
      <c r="D37" s="261"/>
      <c r="E37" s="261"/>
      <c r="F37" s="261"/>
      <c r="G37" s="261"/>
      <c r="H37" s="261"/>
      <c r="I37" s="262">
        <v>0</v>
      </c>
      <c r="J37" s="263"/>
      <c r="K37" s="264"/>
      <c r="L37" s="262">
        <v>0</v>
      </c>
      <c r="M37" s="263"/>
      <c r="N37" s="264"/>
      <c r="O37" s="269">
        <f t="shared" si="0"/>
        <v>0</v>
      </c>
      <c r="P37" s="270"/>
      <c r="Q37" s="271"/>
    </row>
    <row r="38" spans="2:17">
      <c r="B38" s="55" t="s">
        <v>593</v>
      </c>
      <c r="C38" s="261" t="e">
        <f>+VLOOKUP(B38,CATALOGO!$C$4:$D$442,2,0)</f>
        <v>#N/A</v>
      </c>
      <c r="D38" s="261"/>
      <c r="E38" s="261"/>
      <c r="F38" s="261"/>
      <c r="G38" s="261"/>
      <c r="H38" s="261"/>
      <c r="I38" s="262">
        <v>0</v>
      </c>
      <c r="J38" s="263"/>
      <c r="K38" s="264"/>
      <c r="L38" s="262">
        <v>0</v>
      </c>
      <c r="M38" s="263"/>
      <c r="N38" s="264"/>
      <c r="O38" s="269">
        <f t="shared" si="0"/>
        <v>0</v>
      </c>
      <c r="P38" s="270"/>
      <c r="Q38" s="271"/>
    </row>
    <row r="39" spans="2:17">
      <c r="B39" s="55" t="s">
        <v>593</v>
      </c>
      <c r="C39" s="261" t="e">
        <f>+VLOOKUP(B39,CATALOGO!$C$4:$D$442,2,0)</f>
        <v>#N/A</v>
      </c>
      <c r="D39" s="261"/>
      <c r="E39" s="261"/>
      <c r="F39" s="261"/>
      <c r="G39" s="261"/>
      <c r="H39" s="261"/>
      <c r="I39" s="262">
        <v>0</v>
      </c>
      <c r="J39" s="263"/>
      <c r="K39" s="264"/>
      <c r="L39" s="262">
        <v>0</v>
      </c>
      <c r="M39" s="263"/>
      <c r="N39" s="264"/>
      <c r="O39" s="269">
        <f t="shared" si="0"/>
        <v>0</v>
      </c>
      <c r="P39" s="270"/>
      <c r="Q39" s="271"/>
    </row>
    <row r="40" spans="2:17">
      <c r="B40" s="55" t="s">
        <v>593</v>
      </c>
      <c r="C40" s="261" t="e">
        <f>+VLOOKUP(B40,CATALOGO!$C$4:$D$442,2,0)</f>
        <v>#N/A</v>
      </c>
      <c r="D40" s="261"/>
      <c r="E40" s="261"/>
      <c r="F40" s="261"/>
      <c r="G40" s="261"/>
      <c r="H40" s="261"/>
      <c r="I40" s="262">
        <v>0</v>
      </c>
      <c r="J40" s="263"/>
      <c r="K40" s="264"/>
      <c r="L40" s="262">
        <v>0</v>
      </c>
      <c r="M40" s="263"/>
      <c r="N40" s="264"/>
      <c r="O40" s="269">
        <f t="shared" si="0"/>
        <v>0</v>
      </c>
      <c r="P40" s="270"/>
      <c r="Q40" s="271"/>
    </row>
    <row r="41" spans="2:17">
      <c r="B41" s="55" t="s">
        <v>593</v>
      </c>
      <c r="C41" s="261" t="e">
        <f>+VLOOKUP(B41,CATALOGO!$C$4:$D$442,2,0)</f>
        <v>#N/A</v>
      </c>
      <c r="D41" s="261"/>
      <c r="E41" s="261"/>
      <c r="F41" s="261"/>
      <c r="G41" s="261"/>
      <c r="H41" s="261"/>
      <c r="I41" s="262">
        <v>0</v>
      </c>
      <c r="J41" s="263"/>
      <c r="K41" s="264"/>
      <c r="L41" s="262">
        <v>0</v>
      </c>
      <c r="M41" s="263"/>
      <c r="N41" s="264"/>
      <c r="O41" s="269">
        <f t="shared" si="0"/>
        <v>0</v>
      </c>
      <c r="P41" s="270"/>
      <c r="Q41" s="271"/>
    </row>
    <row r="42" spans="2:17">
      <c r="B42" s="55" t="s">
        <v>593</v>
      </c>
      <c r="C42" s="261" t="e">
        <f>+VLOOKUP(B42,CATALOGO!$C$4:$D$442,2,0)</f>
        <v>#N/A</v>
      </c>
      <c r="D42" s="261"/>
      <c r="E42" s="261"/>
      <c r="F42" s="261"/>
      <c r="G42" s="261"/>
      <c r="H42" s="261"/>
      <c r="I42" s="262">
        <v>0</v>
      </c>
      <c r="J42" s="263"/>
      <c r="K42" s="264"/>
      <c r="L42" s="262">
        <v>0</v>
      </c>
      <c r="M42" s="263"/>
      <c r="N42" s="264"/>
      <c r="O42" s="269">
        <f t="shared" si="0"/>
        <v>0</v>
      </c>
      <c r="P42" s="270"/>
      <c r="Q42" s="271"/>
    </row>
    <row r="43" spans="2:17">
      <c r="B43" s="55" t="s">
        <v>593</v>
      </c>
      <c r="C43" s="261" t="e">
        <f>+VLOOKUP(B43,CATALOGO!$C$4:$D$442,2,0)</f>
        <v>#N/A</v>
      </c>
      <c r="D43" s="261"/>
      <c r="E43" s="261"/>
      <c r="F43" s="261"/>
      <c r="G43" s="261"/>
      <c r="H43" s="261"/>
      <c r="I43" s="262">
        <v>0</v>
      </c>
      <c r="J43" s="263"/>
      <c r="K43" s="264"/>
      <c r="L43" s="262">
        <v>0</v>
      </c>
      <c r="M43" s="263"/>
      <c r="N43" s="264"/>
      <c r="O43" s="269">
        <f t="shared" si="0"/>
        <v>0</v>
      </c>
      <c r="P43" s="270"/>
      <c r="Q43" s="271"/>
    </row>
    <row r="44" spans="2:17">
      <c r="B44" s="55" t="s">
        <v>593</v>
      </c>
      <c r="C44" s="261" t="e">
        <f>+VLOOKUP(B44,CATALOGO!$C$4:$D$442,2,0)</f>
        <v>#N/A</v>
      </c>
      <c r="D44" s="261"/>
      <c r="E44" s="261"/>
      <c r="F44" s="261"/>
      <c r="G44" s="261"/>
      <c r="H44" s="261"/>
      <c r="I44" s="262">
        <v>0</v>
      </c>
      <c r="J44" s="263"/>
      <c r="K44" s="264"/>
      <c r="L44" s="262">
        <v>0</v>
      </c>
      <c r="M44" s="263"/>
      <c r="N44" s="264"/>
      <c r="O44" s="269">
        <f t="shared" si="0"/>
        <v>0</v>
      </c>
      <c r="P44" s="270"/>
      <c r="Q44" s="271"/>
    </row>
    <row r="45" spans="2:17">
      <c r="B45" s="55" t="s">
        <v>593</v>
      </c>
      <c r="C45" s="261" t="e">
        <f>+VLOOKUP(B45,CATALOGO!$C$4:$D$442,2,0)</f>
        <v>#N/A</v>
      </c>
      <c r="D45" s="261"/>
      <c r="E45" s="261"/>
      <c r="F45" s="261"/>
      <c r="G45" s="261"/>
      <c r="H45" s="261"/>
      <c r="I45" s="262">
        <v>0</v>
      </c>
      <c r="J45" s="263"/>
      <c r="K45" s="264"/>
      <c r="L45" s="262">
        <v>0</v>
      </c>
      <c r="M45" s="263"/>
      <c r="N45" s="264"/>
      <c r="O45" s="269">
        <f t="shared" si="0"/>
        <v>0</v>
      </c>
      <c r="P45" s="270"/>
      <c r="Q45" s="271"/>
    </row>
    <row r="46" spans="2:17">
      <c r="B46" s="55" t="s">
        <v>593</v>
      </c>
      <c r="C46" s="261" t="e">
        <f>+VLOOKUP(B46,CATALOGO!$C$4:$D$442,2,0)</f>
        <v>#N/A</v>
      </c>
      <c r="D46" s="261"/>
      <c r="E46" s="261"/>
      <c r="F46" s="261"/>
      <c r="G46" s="261"/>
      <c r="H46" s="261"/>
      <c r="I46" s="262">
        <v>0</v>
      </c>
      <c r="J46" s="263"/>
      <c r="K46" s="264"/>
      <c r="L46" s="262">
        <v>0</v>
      </c>
      <c r="M46" s="263"/>
      <c r="N46" s="264"/>
      <c r="O46" s="269">
        <f t="shared" si="0"/>
        <v>0</v>
      </c>
      <c r="P46" s="270"/>
      <c r="Q46" s="271"/>
    </row>
    <row r="47" spans="2:17">
      <c r="B47" s="55" t="s">
        <v>593</v>
      </c>
      <c r="C47" s="261" t="e">
        <f>+VLOOKUP(B47,CATALOGO!$C$4:$D$442,2,0)</f>
        <v>#N/A</v>
      </c>
      <c r="D47" s="261"/>
      <c r="E47" s="261"/>
      <c r="F47" s="261"/>
      <c r="G47" s="261"/>
      <c r="H47" s="261"/>
      <c r="I47" s="262">
        <v>0</v>
      </c>
      <c r="J47" s="263"/>
      <c r="K47" s="264"/>
      <c r="L47" s="262">
        <v>0</v>
      </c>
      <c r="M47" s="263"/>
      <c r="N47" s="264"/>
      <c r="O47" s="269">
        <f t="shared" si="0"/>
        <v>0</v>
      </c>
      <c r="P47" s="270"/>
      <c r="Q47" s="271"/>
    </row>
    <row r="48" spans="2:17">
      <c r="B48" s="55" t="s">
        <v>593</v>
      </c>
      <c r="C48" s="261" t="e">
        <f>+VLOOKUP(B48,CATALOGO!$C$4:$D$442,2,0)</f>
        <v>#N/A</v>
      </c>
      <c r="D48" s="261"/>
      <c r="E48" s="261"/>
      <c r="F48" s="261"/>
      <c r="G48" s="261"/>
      <c r="H48" s="261"/>
      <c r="I48" s="262">
        <v>0</v>
      </c>
      <c r="J48" s="263"/>
      <c r="K48" s="264"/>
      <c r="L48" s="262">
        <v>0</v>
      </c>
      <c r="M48" s="263"/>
      <c r="N48" s="264"/>
      <c r="O48" s="269">
        <f t="shared" si="0"/>
        <v>0</v>
      </c>
      <c r="P48" s="270"/>
      <c r="Q48" s="271"/>
    </row>
    <row r="49" spans="2:17">
      <c r="B49" s="55" t="s">
        <v>593</v>
      </c>
      <c r="C49" s="261" t="e">
        <f>+VLOOKUP(B49,CATALOGO!$C$4:$D$442,2,0)</f>
        <v>#N/A</v>
      </c>
      <c r="D49" s="261"/>
      <c r="E49" s="261"/>
      <c r="F49" s="261"/>
      <c r="G49" s="261"/>
      <c r="H49" s="261"/>
      <c r="I49" s="262">
        <v>0</v>
      </c>
      <c r="J49" s="263"/>
      <c r="K49" s="264"/>
      <c r="L49" s="262">
        <v>0</v>
      </c>
      <c r="M49" s="263"/>
      <c r="N49" s="264"/>
      <c r="O49" s="269">
        <f t="shared" si="0"/>
        <v>0</v>
      </c>
      <c r="P49" s="270"/>
      <c r="Q49" s="271"/>
    </row>
    <row r="50" spans="2:17">
      <c r="B50" s="55" t="s">
        <v>593</v>
      </c>
      <c r="C50" s="261" t="e">
        <f>+VLOOKUP(B50,CATALOGO!$C$4:$D$442,2,0)</f>
        <v>#N/A</v>
      </c>
      <c r="D50" s="261"/>
      <c r="E50" s="261"/>
      <c r="F50" s="261"/>
      <c r="G50" s="261"/>
      <c r="H50" s="261"/>
      <c r="I50" s="262">
        <v>0</v>
      </c>
      <c r="J50" s="263"/>
      <c r="K50" s="264"/>
      <c r="L50" s="262">
        <v>0</v>
      </c>
      <c r="M50" s="263"/>
      <c r="N50" s="264"/>
      <c r="O50" s="269">
        <f t="shared" si="0"/>
        <v>0</v>
      </c>
      <c r="P50" s="270"/>
      <c r="Q50" s="271"/>
    </row>
    <row r="51" spans="2:17">
      <c r="B51" s="55" t="s">
        <v>593</v>
      </c>
      <c r="C51" s="261" t="e">
        <f>+VLOOKUP(B51,CATALOGO!$C$4:$D$442,2,0)</f>
        <v>#N/A</v>
      </c>
      <c r="D51" s="261"/>
      <c r="E51" s="261"/>
      <c r="F51" s="261"/>
      <c r="G51" s="261"/>
      <c r="H51" s="261"/>
      <c r="I51" s="262">
        <v>0</v>
      </c>
      <c r="J51" s="263"/>
      <c r="K51" s="264"/>
      <c r="L51" s="262">
        <v>0</v>
      </c>
      <c r="M51" s="263"/>
      <c r="N51" s="264"/>
      <c r="O51" s="269">
        <f t="shared" si="0"/>
        <v>0</v>
      </c>
      <c r="P51" s="270"/>
      <c r="Q51" s="271"/>
    </row>
    <row r="52" spans="2:17">
      <c r="B52" s="55" t="s">
        <v>593</v>
      </c>
      <c r="C52" s="261" t="e">
        <f>+VLOOKUP(B52,CATALOGO!$C$4:$D$442,2,0)</f>
        <v>#N/A</v>
      </c>
      <c r="D52" s="261"/>
      <c r="E52" s="261"/>
      <c r="F52" s="261"/>
      <c r="G52" s="261"/>
      <c r="H52" s="261"/>
      <c r="I52" s="262">
        <v>0</v>
      </c>
      <c r="J52" s="263"/>
      <c r="K52" s="264"/>
      <c r="L52" s="262">
        <v>0</v>
      </c>
      <c r="M52" s="263"/>
      <c r="N52" s="264"/>
      <c r="O52" s="269">
        <f t="shared" si="0"/>
        <v>0</v>
      </c>
      <c r="P52" s="270"/>
      <c r="Q52" s="271"/>
    </row>
    <row r="53" spans="2:17">
      <c r="B53" s="55" t="s">
        <v>593</v>
      </c>
      <c r="C53" s="261" t="e">
        <f>+VLOOKUP(B53,CATALOGO!$C$4:$D$442,2,0)</f>
        <v>#N/A</v>
      </c>
      <c r="D53" s="261"/>
      <c r="E53" s="261"/>
      <c r="F53" s="261"/>
      <c r="G53" s="261"/>
      <c r="H53" s="261"/>
      <c r="I53" s="262">
        <v>0</v>
      </c>
      <c r="J53" s="263"/>
      <c r="K53" s="264"/>
      <c r="L53" s="262">
        <v>0</v>
      </c>
      <c r="M53" s="263"/>
      <c r="N53" s="264"/>
      <c r="O53" s="269">
        <f t="shared" si="0"/>
        <v>0</v>
      </c>
      <c r="P53" s="270"/>
      <c r="Q53" s="271"/>
    </row>
    <row r="54" spans="2:17">
      <c r="B54" s="55" t="s">
        <v>593</v>
      </c>
      <c r="C54" s="261" t="e">
        <f>+VLOOKUP(B54,CATALOGO!$C$4:$D$442,2,0)</f>
        <v>#N/A</v>
      </c>
      <c r="D54" s="261"/>
      <c r="E54" s="261"/>
      <c r="F54" s="261"/>
      <c r="G54" s="261"/>
      <c r="H54" s="261"/>
      <c r="I54" s="262">
        <v>0</v>
      </c>
      <c r="J54" s="263"/>
      <c r="K54" s="264"/>
      <c r="L54" s="262">
        <v>0</v>
      </c>
      <c r="M54" s="263"/>
      <c r="N54" s="264"/>
      <c r="O54" s="269">
        <f t="shared" si="0"/>
        <v>0</v>
      </c>
      <c r="P54" s="270"/>
      <c r="Q54" s="271"/>
    </row>
    <row r="55" spans="2:17">
      <c r="B55" s="55" t="s">
        <v>593</v>
      </c>
      <c r="C55" s="261" t="e">
        <f>+VLOOKUP(B55,CATALOGO!$C$4:$D$442,2,0)</f>
        <v>#N/A</v>
      </c>
      <c r="D55" s="261"/>
      <c r="E55" s="261"/>
      <c r="F55" s="261"/>
      <c r="G55" s="261"/>
      <c r="H55" s="261"/>
      <c r="I55" s="262">
        <v>0</v>
      </c>
      <c r="J55" s="263"/>
      <c r="K55" s="264"/>
      <c r="L55" s="262">
        <v>0</v>
      </c>
      <c r="M55" s="263"/>
      <c r="N55" s="264"/>
      <c r="O55" s="269">
        <f t="shared" si="0"/>
        <v>0</v>
      </c>
      <c r="P55" s="270"/>
      <c r="Q55" s="271"/>
    </row>
    <row r="56" spans="2:17">
      <c r="B56" s="55" t="s">
        <v>593</v>
      </c>
      <c r="C56" s="261" t="e">
        <f>+VLOOKUP(B56,CATALOGO!$C$4:$D$442,2,0)</f>
        <v>#N/A</v>
      </c>
      <c r="D56" s="261"/>
      <c r="E56" s="261"/>
      <c r="F56" s="261"/>
      <c r="G56" s="261"/>
      <c r="H56" s="261"/>
      <c r="I56" s="262">
        <v>0</v>
      </c>
      <c r="J56" s="263"/>
      <c r="K56" s="264"/>
      <c r="L56" s="262">
        <v>0</v>
      </c>
      <c r="M56" s="263"/>
      <c r="N56" s="264"/>
      <c r="O56" s="269">
        <f t="shared" si="0"/>
        <v>0</v>
      </c>
      <c r="P56" s="270"/>
      <c r="Q56" s="271"/>
    </row>
    <row r="57" spans="2:17">
      <c r="B57" s="55" t="s">
        <v>593</v>
      </c>
      <c r="C57" s="261" t="e">
        <f>+VLOOKUP(B57,CATALOGO!$C$4:$D$442,2,0)</f>
        <v>#N/A</v>
      </c>
      <c r="D57" s="261"/>
      <c r="E57" s="261"/>
      <c r="F57" s="261"/>
      <c r="G57" s="261"/>
      <c r="H57" s="261"/>
      <c r="I57" s="262">
        <v>0</v>
      </c>
      <c r="J57" s="263"/>
      <c r="K57" s="264"/>
      <c r="L57" s="262">
        <v>0</v>
      </c>
      <c r="M57" s="263"/>
      <c r="N57" s="264"/>
      <c r="O57" s="269">
        <f t="shared" si="0"/>
        <v>0</v>
      </c>
      <c r="P57" s="270"/>
      <c r="Q57" s="271"/>
    </row>
    <row r="58" spans="2:17">
      <c r="B58" s="55" t="s">
        <v>593</v>
      </c>
      <c r="C58" s="261" t="e">
        <f>+VLOOKUP(B58,CATALOGO!$C$4:$D$442,2,0)</f>
        <v>#N/A</v>
      </c>
      <c r="D58" s="261"/>
      <c r="E58" s="261"/>
      <c r="F58" s="261"/>
      <c r="G58" s="261"/>
      <c r="H58" s="261"/>
      <c r="I58" s="262">
        <v>0</v>
      </c>
      <c r="J58" s="263"/>
      <c r="K58" s="264"/>
      <c r="L58" s="262">
        <v>0</v>
      </c>
      <c r="M58" s="263"/>
      <c r="N58" s="264"/>
      <c r="O58" s="269">
        <f t="shared" si="0"/>
        <v>0</v>
      </c>
      <c r="P58" s="270"/>
      <c r="Q58" s="271"/>
    </row>
    <row r="59" spans="2:17">
      <c r="B59" s="55" t="s">
        <v>593</v>
      </c>
      <c r="C59" s="261" t="e">
        <f>+VLOOKUP(B59,CATALOGO!$C$4:$D$442,2,0)</f>
        <v>#N/A</v>
      </c>
      <c r="D59" s="261"/>
      <c r="E59" s="261"/>
      <c r="F59" s="261"/>
      <c r="G59" s="261"/>
      <c r="H59" s="261"/>
      <c r="I59" s="262">
        <v>0</v>
      </c>
      <c r="J59" s="263"/>
      <c r="K59" s="264"/>
      <c r="L59" s="262">
        <v>0</v>
      </c>
      <c r="M59" s="263"/>
      <c r="N59" s="264"/>
      <c r="O59" s="269">
        <f t="shared" si="0"/>
        <v>0</v>
      </c>
      <c r="P59" s="270"/>
      <c r="Q59" s="271"/>
    </row>
    <row r="60" spans="2:17">
      <c r="B60" s="55" t="s">
        <v>593</v>
      </c>
      <c r="C60" s="261" t="e">
        <f>+VLOOKUP(B60,CATALOGO!$C$4:$D$442,2,0)</f>
        <v>#N/A</v>
      </c>
      <c r="D60" s="261"/>
      <c r="E60" s="261"/>
      <c r="F60" s="261"/>
      <c r="G60" s="261"/>
      <c r="H60" s="261"/>
      <c r="I60" s="262">
        <v>0</v>
      </c>
      <c r="J60" s="263"/>
      <c r="K60" s="264"/>
      <c r="L60" s="262">
        <v>0</v>
      </c>
      <c r="M60" s="263"/>
      <c r="N60" s="264"/>
      <c r="O60" s="269">
        <f t="shared" si="0"/>
        <v>0</v>
      </c>
      <c r="P60" s="270"/>
      <c r="Q60" s="271"/>
    </row>
    <row r="61" spans="2:17">
      <c r="B61" s="55" t="s">
        <v>593</v>
      </c>
      <c r="C61" s="261" t="e">
        <f>+VLOOKUP(B61,CATALOGO!$C$4:$D$442,2,0)</f>
        <v>#N/A</v>
      </c>
      <c r="D61" s="261"/>
      <c r="E61" s="261"/>
      <c r="F61" s="261"/>
      <c r="G61" s="261"/>
      <c r="H61" s="261"/>
      <c r="I61" s="262">
        <v>0</v>
      </c>
      <c r="J61" s="263"/>
      <c r="K61" s="264"/>
      <c r="L61" s="262">
        <v>0</v>
      </c>
      <c r="M61" s="263"/>
      <c r="N61" s="264"/>
      <c r="O61" s="269">
        <f t="shared" si="0"/>
        <v>0</v>
      </c>
      <c r="P61" s="270"/>
      <c r="Q61" s="271"/>
    </row>
    <row r="62" spans="2:17">
      <c r="B62" s="55" t="s">
        <v>593</v>
      </c>
      <c r="C62" s="261" t="e">
        <f>+VLOOKUP(B62,CATALOGO!$C$4:$D$442,2,0)</f>
        <v>#N/A</v>
      </c>
      <c r="D62" s="261"/>
      <c r="E62" s="261"/>
      <c r="F62" s="261"/>
      <c r="G62" s="261"/>
      <c r="H62" s="261"/>
      <c r="I62" s="262">
        <v>0</v>
      </c>
      <c r="J62" s="263"/>
      <c r="K62" s="264"/>
      <c r="L62" s="262">
        <v>0</v>
      </c>
      <c r="M62" s="263"/>
      <c r="N62" s="264"/>
      <c r="O62" s="269">
        <f t="shared" si="0"/>
        <v>0</v>
      </c>
      <c r="P62" s="270"/>
      <c r="Q62" s="271"/>
    </row>
    <row r="63" spans="2:17">
      <c r="B63" s="55" t="s">
        <v>593</v>
      </c>
      <c r="C63" s="261" t="e">
        <f>+VLOOKUP(B63,CATALOGO!$C$4:$D$442,2,0)</f>
        <v>#N/A</v>
      </c>
      <c r="D63" s="261"/>
      <c r="E63" s="261"/>
      <c r="F63" s="261"/>
      <c r="G63" s="261"/>
      <c r="H63" s="261"/>
      <c r="I63" s="262">
        <v>0</v>
      </c>
      <c r="J63" s="263"/>
      <c r="K63" s="264"/>
      <c r="L63" s="262">
        <v>0</v>
      </c>
      <c r="M63" s="263"/>
      <c r="N63" s="264"/>
      <c r="O63" s="269">
        <f t="shared" si="0"/>
        <v>0</v>
      </c>
      <c r="P63" s="270"/>
      <c r="Q63" s="271"/>
    </row>
    <row r="64" spans="2:17">
      <c r="B64" s="55" t="s">
        <v>593</v>
      </c>
      <c r="C64" s="261" t="e">
        <f>+VLOOKUP(B64,CATALOGO!$C$4:$D$442,2,0)</f>
        <v>#N/A</v>
      </c>
      <c r="D64" s="261"/>
      <c r="E64" s="261"/>
      <c r="F64" s="261"/>
      <c r="G64" s="261"/>
      <c r="H64" s="261"/>
      <c r="I64" s="262">
        <v>0</v>
      </c>
      <c r="J64" s="263"/>
      <c r="K64" s="264"/>
      <c r="L64" s="262">
        <v>0</v>
      </c>
      <c r="M64" s="263"/>
      <c r="N64" s="264"/>
      <c r="O64" s="269">
        <f t="shared" si="0"/>
        <v>0</v>
      </c>
      <c r="P64" s="270"/>
      <c r="Q64" s="271"/>
    </row>
    <row r="65" spans="2:17">
      <c r="B65" s="55" t="s">
        <v>593</v>
      </c>
      <c r="C65" s="261" t="e">
        <f>+VLOOKUP(B65,CATALOGO!$C$4:$D$442,2,0)</f>
        <v>#N/A</v>
      </c>
      <c r="D65" s="261"/>
      <c r="E65" s="261"/>
      <c r="F65" s="261"/>
      <c r="G65" s="261"/>
      <c r="H65" s="261"/>
      <c r="I65" s="262">
        <v>0</v>
      </c>
      <c r="J65" s="263"/>
      <c r="K65" s="264"/>
      <c r="L65" s="262">
        <v>0</v>
      </c>
      <c r="M65" s="263"/>
      <c r="N65" s="264"/>
      <c r="O65" s="269">
        <f t="shared" si="0"/>
        <v>0</v>
      </c>
      <c r="P65" s="270"/>
      <c r="Q65" s="271"/>
    </row>
    <row r="66" spans="2:17">
      <c r="B66" s="55" t="s">
        <v>593</v>
      </c>
      <c r="C66" s="261" t="e">
        <f>+VLOOKUP(B66,CATALOGO!$C$4:$D$442,2,0)</f>
        <v>#N/A</v>
      </c>
      <c r="D66" s="261"/>
      <c r="E66" s="261"/>
      <c r="F66" s="261"/>
      <c r="G66" s="261"/>
      <c r="H66" s="261"/>
      <c r="I66" s="262">
        <v>0</v>
      </c>
      <c r="J66" s="263"/>
      <c r="K66" s="264"/>
      <c r="L66" s="262">
        <v>0</v>
      </c>
      <c r="M66" s="263"/>
      <c r="N66" s="264"/>
      <c r="O66" s="269">
        <f t="shared" si="0"/>
        <v>0</v>
      </c>
      <c r="P66" s="270"/>
      <c r="Q66" s="271"/>
    </row>
    <row r="67" spans="2:17">
      <c r="B67" s="55" t="s">
        <v>593</v>
      </c>
      <c r="C67" s="261" t="e">
        <f>+VLOOKUP(B67,CATALOGO!$C$4:$D$442,2,0)</f>
        <v>#N/A</v>
      </c>
      <c r="D67" s="261"/>
      <c r="E67" s="261"/>
      <c r="F67" s="261"/>
      <c r="G67" s="261"/>
      <c r="H67" s="261"/>
      <c r="I67" s="262">
        <v>0</v>
      </c>
      <c r="J67" s="263"/>
      <c r="K67" s="264"/>
      <c r="L67" s="262">
        <v>0</v>
      </c>
      <c r="M67" s="263"/>
      <c r="N67" s="264"/>
      <c r="O67" s="269">
        <f t="shared" si="0"/>
        <v>0</v>
      </c>
      <c r="P67" s="270"/>
      <c r="Q67" s="271"/>
    </row>
    <row r="68" spans="2:17">
      <c r="B68" s="55" t="s">
        <v>593</v>
      </c>
      <c r="C68" s="261" t="e">
        <f>+VLOOKUP(B68,CATALOGO!$C$4:$D$442,2,0)</f>
        <v>#N/A</v>
      </c>
      <c r="D68" s="261"/>
      <c r="E68" s="261"/>
      <c r="F68" s="261"/>
      <c r="G68" s="261"/>
      <c r="H68" s="261"/>
      <c r="I68" s="262">
        <v>0</v>
      </c>
      <c r="J68" s="263"/>
      <c r="K68" s="264"/>
      <c r="L68" s="262">
        <v>0</v>
      </c>
      <c r="M68" s="263"/>
      <c r="N68" s="264"/>
      <c r="O68" s="269">
        <f t="shared" si="0"/>
        <v>0</v>
      </c>
      <c r="P68" s="270"/>
      <c r="Q68" s="271"/>
    </row>
    <row r="69" spans="2:17">
      <c r="B69" s="55" t="s">
        <v>593</v>
      </c>
      <c r="C69" s="261" t="e">
        <f>+VLOOKUP(B69,CATALOGO!$C$4:$D$442,2,0)</f>
        <v>#N/A</v>
      </c>
      <c r="D69" s="261"/>
      <c r="E69" s="261"/>
      <c r="F69" s="261"/>
      <c r="G69" s="261"/>
      <c r="H69" s="261"/>
      <c r="I69" s="262">
        <v>0</v>
      </c>
      <c r="J69" s="263"/>
      <c r="K69" s="264"/>
      <c r="L69" s="262">
        <v>0</v>
      </c>
      <c r="M69" s="263"/>
      <c r="N69" s="264"/>
      <c r="O69" s="269">
        <f t="shared" si="0"/>
        <v>0</v>
      </c>
      <c r="P69" s="270"/>
      <c r="Q69" s="271"/>
    </row>
    <row r="70" spans="2:17">
      <c r="B70" s="55" t="s">
        <v>593</v>
      </c>
      <c r="C70" s="261" t="e">
        <f>+VLOOKUP(B70,CATALOGO!$C$4:$D$442,2,0)</f>
        <v>#N/A</v>
      </c>
      <c r="D70" s="261"/>
      <c r="E70" s="261"/>
      <c r="F70" s="261"/>
      <c r="G70" s="261"/>
      <c r="H70" s="261"/>
      <c r="I70" s="262">
        <v>0</v>
      </c>
      <c r="J70" s="263"/>
      <c r="K70" s="264"/>
      <c r="L70" s="262">
        <v>0</v>
      </c>
      <c r="M70" s="263"/>
      <c r="N70" s="264"/>
      <c r="O70" s="269">
        <f t="shared" si="0"/>
        <v>0</v>
      </c>
      <c r="P70" s="270"/>
      <c r="Q70" s="271"/>
    </row>
    <row r="71" spans="2:17">
      <c r="B71" s="55" t="s">
        <v>593</v>
      </c>
      <c r="C71" s="261" t="e">
        <f>+VLOOKUP(B71,CATALOGO!$C$4:$D$442,2,0)</f>
        <v>#N/A</v>
      </c>
      <c r="D71" s="261"/>
      <c r="E71" s="261"/>
      <c r="F71" s="261"/>
      <c r="G71" s="261"/>
      <c r="H71" s="261"/>
      <c r="I71" s="262">
        <v>0</v>
      </c>
      <c r="J71" s="263"/>
      <c r="K71" s="264"/>
      <c r="L71" s="262">
        <v>0</v>
      </c>
      <c r="M71" s="263"/>
      <c r="N71" s="264"/>
      <c r="O71" s="269">
        <f t="shared" si="0"/>
        <v>0</v>
      </c>
      <c r="P71" s="270"/>
      <c r="Q71" s="271"/>
    </row>
    <row r="72" spans="2:17">
      <c r="B72" s="55" t="s">
        <v>593</v>
      </c>
      <c r="C72" s="261" t="e">
        <f>+VLOOKUP(B72,CATALOGO!$C$4:$D$442,2,0)</f>
        <v>#N/A</v>
      </c>
      <c r="D72" s="261"/>
      <c r="E72" s="261"/>
      <c r="F72" s="261"/>
      <c r="G72" s="261"/>
      <c r="H72" s="261"/>
      <c r="I72" s="262">
        <v>0</v>
      </c>
      <c r="J72" s="263"/>
      <c r="K72" s="264"/>
      <c r="L72" s="262">
        <v>0</v>
      </c>
      <c r="M72" s="263"/>
      <c r="N72" s="264"/>
      <c r="O72" s="269">
        <f t="shared" si="0"/>
        <v>0</v>
      </c>
      <c r="P72" s="270"/>
      <c r="Q72" s="271"/>
    </row>
    <row r="73" spans="2:17">
      <c r="B73" s="55" t="s">
        <v>593</v>
      </c>
      <c r="C73" s="261" t="e">
        <f>+VLOOKUP(B73,CATALOGO!$C$4:$D$442,2,0)</f>
        <v>#N/A</v>
      </c>
      <c r="D73" s="261"/>
      <c r="E73" s="261"/>
      <c r="F73" s="261"/>
      <c r="G73" s="261"/>
      <c r="H73" s="261"/>
      <c r="I73" s="262">
        <v>0</v>
      </c>
      <c r="J73" s="263"/>
      <c r="K73" s="264"/>
      <c r="L73" s="262">
        <v>0</v>
      </c>
      <c r="M73" s="263"/>
      <c r="N73" s="264"/>
      <c r="O73" s="269">
        <f t="shared" si="0"/>
        <v>0</v>
      </c>
      <c r="P73" s="270"/>
      <c r="Q73" s="271"/>
    </row>
    <row r="74" spans="2:17">
      <c r="B74" s="55" t="s">
        <v>593</v>
      </c>
      <c r="C74" s="261" t="e">
        <f>+VLOOKUP(B74,CATALOGO!$C$4:$D$442,2,0)</f>
        <v>#N/A</v>
      </c>
      <c r="D74" s="261"/>
      <c r="E74" s="261"/>
      <c r="F74" s="261"/>
      <c r="G74" s="261"/>
      <c r="H74" s="261"/>
      <c r="I74" s="262">
        <v>0</v>
      </c>
      <c r="J74" s="263"/>
      <c r="K74" s="264"/>
      <c r="L74" s="262">
        <v>0</v>
      </c>
      <c r="M74" s="263"/>
      <c r="N74" s="264"/>
      <c r="O74" s="269">
        <f t="shared" si="0"/>
        <v>0</v>
      </c>
      <c r="P74" s="270"/>
      <c r="Q74" s="271"/>
    </row>
    <row r="75" spans="2:17">
      <c r="B75" s="55" t="s">
        <v>593</v>
      </c>
      <c r="C75" s="261" t="e">
        <f>+VLOOKUP(B75,CATALOGO!$C$4:$D$442,2,0)</f>
        <v>#N/A</v>
      </c>
      <c r="D75" s="261"/>
      <c r="E75" s="261"/>
      <c r="F75" s="261"/>
      <c r="G75" s="261"/>
      <c r="H75" s="261"/>
      <c r="I75" s="262">
        <v>0</v>
      </c>
      <c r="J75" s="263"/>
      <c r="K75" s="264"/>
      <c r="L75" s="262">
        <v>0</v>
      </c>
      <c r="M75" s="263"/>
      <c r="N75" s="264"/>
      <c r="O75" s="269">
        <f t="shared" si="0"/>
        <v>0</v>
      </c>
      <c r="P75" s="270"/>
      <c r="Q75" s="271"/>
    </row>
    <row r="76" spans="2:17">
      <c r="B76" s="55" t="s">
        <v>593</v>
      </c>
      <c r="C76" s="261" t="e">
        <f>+VLOOKUP(B76,CATALOGO!$C$4:$D$442,2,0)</f>
        <v>#N/A</v>
      </c>
      <c r="D76" s="261"/>
      <c r="E76" s="261"/>
      <c r="F76" s="261"/>
      <c r="G76" s="261"/>
      <c r="H76" s="261"/>
      <c r="I76" s="262">
        <v>0</v>
      </c>
      <c r="J76" s="263"/>
      <c r="K76" s="264"/>
      <c r="L76" s="262">
        <v>0</v>
      </c>
      <c r="M76" s="263"/>
      <c r="N76" s="264"/>
      <c r="O76" s="269">
        <f t="shared" si="0"/>
        <v>0</v>
      </c>
      <c r="P76" s="270"/>
      <c r="Q76" s="271"/>
    </row>
    <row r="77" spans="2:17">
      <c r="B77" s="55" t="s">
        <v>593</v>
      </c>
      <c r="C77" s="261" t="e">
        <f>+VLOOKUP(B77,CATALOGO!$C$4:$D$442,2,0)</f>
        <v>#N/A</v>
      </c>
      <c r="D77" s="261"/>
      <c r="E77" s="261"/>
      <c r="F77" s="261"/>
      <c r="G77" s="261"/>
      <c r="H77" s="261"/>
      <c r="I77" s="262">
        <v>0</v>
      </c>
      <c r="J77" s="263"/>
      <c r="K77" s="264"/>
      <c r="L77" s="262">
        <v>0</v>
      </c>
      <c r="M77" s="263"/>
      <c r="N77" s="264"/>
      <c r="O77" s="269">
        <f t="shared" si="0"/>
        <v>0</v>
      </c>
      <c r="P77" s="270"/>
      <c r="Q77" s="271"/>
    </row>
    <row r="78" spans="2:17">
      <c r="B78" s="55" t="s">
        <v>593</v>
      </c>
      <c r="C78" s="261" t="e">
        <f>+VLOOKUP(B78,CATALOGO!$C$4:$D$442,2,0)</f>
        <v>#N/A</v>
      </c>
      <c r="D78" s="261"/>
      <c r="E78" s="261"/>
      <c r="F78" s="261"/>
      <c r="G78" s="261"/>
      <c r="H78" s="261"/>
      <c r="I78" s="262">
        <v>0</v>
      </c>
      <c r="J78" s="263"/>
      <c r="K78" s="264"/>
      <c r="L78" s="262">
        <v>0</v>
      </c>
      <c r="M78" s="263"/>
      <c r="N78" s="264"/>
      <c r="O78" s="269">
        <f t="shared" si="0"/>
        <v>0</v>
      </c>
      <c r="P78" s="270"/>
      <c r="Q78" s="271"/>
    </row>
    <row r="79" spans="2:17">
      <c r="B79" s="55" t="s">
        <v>593</v>
      </c>
      <c r="C79" s="261" t="e">
        <f>+VLOOKUP(B79,CATALOGO!$C$4:$D$442,2,0)</f>
        <v>#N/A</v>
      </c>
      <c r="D79" s="261"/>
      <c r="E79" s="261"/>
      <c r="F79" s="261"/>
      <c r="G79" s="261"/>
      <c r="H79" s="261"/>
      <c r="I79" s="262">
        <v>0</v>
      </c>
      <c r="J79" s="263"/>
      <c r="K79" s="264"/>
      <c r="L79" s="262">
        <v>0</v>
      </c>
      <c r="M79" s="263"/>
      <c r="N79" s="264"/>
      <c r="O79" s="269">
        <f t="shared" si="0"/>
        <v>0</v>
      </c>
      <c r="P79" s="270"/>
      <c r="Q79" s="271"/>
    </row>
    <row r="80" spans="2:17">
      <c r="B80" s="55" t="s">
        <v>593</v>
      </c>
      <c r="C80" s="261" t="e">
        <f>+VLOOKUP(B80,CATALOGO!$C$4:$D$442,2,0)</f>
        <v>#N/A</v>
      </c>
      <c r="D80" s="261"/>
      <c r="E80" s="261"/>
      <c r="F80" s="261"/>
      <c r="G80" s="261"/>
      <c r="H80" s="261"/>
      <c r="I80" s="262">
        <v>0</v>
      </c>
      <c r="J80" s="263"/>
      <c r="K80" s="264"/>
      <c r="L80" s="262">
        <v>0</v>
      </c>
      <c r="M80" s="263"/>
      <c r="N80" s="264"/>
      <c r="O80" s="269">
        <f t="shared" si="0"/>
        <v>0</v>
      </c>
      <c r="P80" s="270"/>
      <c r="Q80" s="271"/>
    </row>
    <row r="81" spans="2:17">
      <c r="B81" s="55" t="s">
        <v>593</v>
      </c>
      <c r="C81" s="261" t="e">
        <f>+VLOOKUP(B81,CATALOGO!$C$4:$D$442,2,0)</f>
        <v>#N/A</v>
      </c>
      <c r="D81" s="261"/>
      <c r="E81" s="261"/>
      <c r="F81" s="261"/>
      <c r="G81" s="261"/>
      <c r="H81" s="261"/>
      <c r="I81" s="262">
        <v>0</v>
      </c>
      <c r="J81" s="263"/>
      <c r="K81" s="264"/>
      <c r="L81" s="262">
        <v>0</v>
      </c>
      <c r="M81" s="263"/>
      <c r="N81" s="264"/>
      <c r="O81" s="269">
        <f t="shared" si="0"/>
        <v>0</v>
      </c>
      <c r="P81" s="270"/>
      <c r="Q81" s="271"/>
    </row>
    <row r="82" spans="2:17">
      <c r="B82" s="55" t="s">
        <v>593</v>
      </c>
      <c r="C82" s="261" t="e">
        <f>+VLOOKUP(B82,CATALOGO!$C$4:$D$442,2,0)</f>
        <v>#N/A</v>
      </c>
      <c r="D82" s="261"/>
      <c r="E82" s="261"/>
      <c r="F82" s="261"/>
      <c r="G82" s="261"/>
      <c r="H82" s="261"/>
      <c r="I82" s="262">
        <v>0</v>
      </c>
      <c r="J82" s="263"/>
      <c r="K82" s="264"/>
      <c r="L82" s="262">
        <v>0</v>
      </c>
      <c r="M82" s="263"/>
      <c r="N82" s="264"/>
      <c r="O82" s="269">
        <f t="shared" si="0"/>
        <v>0</v>
      </c>
      <c r="P82" s="270"/>
      <c r="Q82" s="271"/>
    </row>
    <row r="83" spans="2:17">
      <c r="B83" s="55" t="s">
        <v>593</v>
      </c>
      <c r="C83" s="261" t="e">
        <f>+VLOOKUP(B83,CATALOGO!$C$4:$D$442,2,0)</f>
        <v>#N/A</v>
      </c>
      <c r="D83" s="261"/>
      <c r="E83" s="261"/>
      <c r="F83" s="261"/>
      <c r="G83" s="261"/>
      <c r="H83" s="261"/>
      <c r="I83" s="262">
        <v>0</v>
      </c>
      <c r="J83" s="263"/>
      <c r="K83" s="264"/>
      <c r="L83" s="262">
        <v>0</v>
      </c>
      <c r="M83" s="263"/>
      <c r="N83" s="264"/>
      <c r="O83" s="269">
        <f t="shared" si="0"/>
        <v>0</v>
      </c>
      <c r="P83" s="270"/>
      <c r="Q83" s="271"/>
    </row>
    <row r="84" spans="2:17">
      <c r="B84" s="55" t="s">
        <v>593</v>
      </c>
      <c r="C84" s="261" t="e">
        <f>+VLOOKUP(B84,CATALOGO!$C$4:$D$442,2,0)</f>
        <v>#N/A</v>
      </c>
      <c r="D84" s="261"/>
      <c r="E84" s="261"/>
      <c r="F84" s="261"/>
      <c r="G84" s="261"/>
      <c r="H84" s="261"/>
      <c r="I84" s="262">
        <v>0</v>
      </c>
      <c r="J84" s="263"/>
      <c r="K84" s="264"/>
      <c r="L84" s="262">
        <v>0</v>
      </c>
      <c r="M84" s="263"/>
      <c r="N84" s="264"/>
      <c r="O84" s="269">
        <f t="shared" si="0"/>
        <v>0</v>
      </c>
      <c r="P84" s="270"/>
      <c r="Q84" s="271"/>
    </row>
    <row r="85" spans="2:17">
      <c r="B85" s="55" t="s">
        <v>593</v>
      </c>
      <c r="C85" s="261" t="e">
        <f>+VLOOKUP(B85,CATALOGO!$C$4:$D$442,2,0)</f>
        <v>#N/A</v>
      </c>
      <c r="D85" s="261"/>
      <c r="E85" s="261"/>
      <c r="F85" s="261"/>
      <c r="G85" s="261"/>
      <c r="H85" s="261"/>
      <c r="I85" s="262">
        <v>0</v>
      </c>
      <c r="J85" s="263"/>
      <c r="K85" s="264"/>
      <c r="L85" s="262">
        <v>0</v>
      </c>
      <c r="M85" s="263"/>
      <c r="N85" s="264"/>
      <c r="O85" s="269">
        <f t="shared" ref="O85:O99" si="1">+I85-L85</f>
        <v>0</v>
      </c>
      <c r="P85" s="270"/>
      <c r="Q85" s="271"/>
    </row>
    <row r="86" spans="2:17">
      <c r="B86" s="55" t="s">
        <v>593</v>
      </c>
      <c r="C86" s="261" t="e">
        <f>+VLOOKUP(B86,CATALOGO!$C$4:$D$442,2,0)</f>
        <v>#N/A</v>
      </c>
      <c r="D86" s="261"/>
      <c r="E86" s="261"/>
      <c r="F86" s="261"/>
      <c r="G86" s="261"/>
      <c r="H86" s="261"/>
      <c r="I86" s="262">
        <v>0</v>
      </c>
      <c r="J86" s="263"/>
      <c r="K86" s="264"/>
      <c r="L86" s="262">
        <v>0</v>
      </c>
      <c r="M86" s="263"/>
      <c r="N86" s="264"/>
      <c r="O86" s="269">
        <f t="shared" si="1"/>
        <v>0</v>
      </c>
      <c r="P86" s="270"/>
      <c r="Q86" s="271"/>
    </row>
    <row r="87" spans="2:17">
      <c r="B87" s="55" t="s">
        <v>593</v>
      </c>
      <c r="C87" s="261" t="e">
        <f>+VLOOKUP(B87,CATALOGO!$C$4:$D$442,2,0)</f>
        <v>#N/A</v>
      </c>
      <c r="D87" s="261"/>
      <c r="E87" s="261"/>
      <c r="F87" s="261"/>
      <c r="G87" s="261"/>
      <c r="H87" s="261"/>
      <c r="I87" s="262">
        <v>0</v>
      </c>
      <c r="J87" s="263"/>
      <c r="K87" s="264"/>
      <c r="L87" s="262">
        <v>0</v>
      </c>
      <c r="M87" s="263"/>
      <c r="N87" s="264"/>
      <c r="O87" s="269">
        <f t="shared" si="1"/>
        <v>0</v>
      </c>
      <c r="P87" s="270"/>
      <c r="Q87" s="271"/>
    </row>
    <row r="88" spans="2:17">
      <c r="B88" s="55" t="s">
        <v>593</v>
      </c>
      <c r="C88" s="261" t="e">
        <f>+VLOOKUP(B88,CATALOGO!$C$4:$D$442,2,0)</f>
        <v>#N/A</v>
      </c>
      <c r="D88" s="261"/>
      <c r="E88" s="261"/>
      <c r="F88" s="261"/>
      <c r="G88" s="261"/>
      <c r="H88" s="261"/>
      <c r="I88" s="262">
        <v>0</v>
      </c>
      <c r="J88" s="263"/>
      <c r="K88" s="264"/>
      <c r="L88" s="262">
        <v>0</v>
      </c>
      <c r="M88" s="263"/>
      <c r="N88" s="264"/>
      <c r="O88" s="269">
        <f t="shared" si="1"/>
        <v>0</v>
      </c>
      <c r="P88" s="270"/>
      <c r="Q88" s="271"/>
    </row>
    <row r="89" spans="2:17">
      <c r="B89" s="55" t="s">
        <v>593</v>
      </c>
      <c r="C89" s="261" t="e">
        <f>+VLOOKUP(B89,CATALOGO!$C$4:$D$442,2,0)</f>
        <v>#N/A</v>
      </c>
      <c r="D89" s="261"/>
      <c r="E89" s="261"/>
      <c r="F89" s="261"/>
      <c r="G89" s="261"/>
      <c r="H89" s="261"/>
      <c r="I89" s="262">
        <v>0</v>
      </c>
      <c r="J89" s="263"/>
      <c r="K89" s="264"/>
      <c r="L89" s="262">
        <v>0</v>
      </c>
      <c r="M89" s="263"/>
      <c r="N89" s="264"/>
      <c r="O89" s="269">
        <f t="shared" si="1"/>
        <v>0</v>
      </c>
      <c r="P89" s="270"/>
      <c r="Q89" s="271"/>
    </row>
    <row r="90" spans="2:17">
      <c r="B90" s="55" t="s">
        <v>593</v>
      </c>
      <c r="C90" s="261" t="e">
        <f>+VLOOKUP(B90,CATALOGO!$C$4:$D$442,2,0)</f>
        <v>#N/A</v>
      </c>
      <c r="D90" s="261"/>
      <c r="E90" s="261"/>
      <c r="F90" s="261"/>
      <c r="G90" s="261"/>
      <c r="H90" s="261"/>
      <c r="I90" s="262">
        <v>0</v>
      </c>
      <c r="J90" s="263"/>
      <c r="K90" s="264"/>
      <c r="L90" s="262">
        <v>0</v>
      </c>
      <c r="M90" s="263"/>
      <c r="N90" s="264"/>
      <c r="O90" s="269">
        <f t="shared" si="1"/>
        <v>0</v>
      </c>
      <c r="P90" s="270"/>
      <c r="Q90" s="271"/>
    </row>
    <row r="91" spans="2:17">
      <c r="B91" s="55" t="s">
        <v>593</v>
      </c>
      <c r="C91" s="261" t="e">
        <f>+VLOOKUP(B91,CATALOGO!$C$4:$D$442,2,0)</f>
        <v>#N/A</v>
      </c>
      <c r="D91" s="261"/>
      <c r="E91" s="261"/>
      <c r="F91" s="261"/>
      <c r="G91" s="261"/>
      <c r="H91" s="261"/>
      <c r="I91" s="262">
        <v>0</v>
      </c>
      <c r="J91" s="263"/>
      <c r="K91" s="264"/>
      <c r="L91" s="262">
        <v>0</v>
      </c>
      <c r="M91" s="263"/>
      <c r="N91" s="264"/>
      <c r="O91" s="269">
        <f t="shared" si="1"/>
        <v>0</v>
      </c>
      <c r="P91" s="270"/>
      <c r="Q91" s="271"/>
    </row>
    <row r="92" spans="2:17">
      <c r="B92" s="55" t="s">
        <v>593</v>
      </c>
      <c r="C92" s="261" t="e">
        <f>+VLOOKUP(B92,CATALOGO!$C$4:$D$442,2,0)</f>
        <v>#N/A</v>
      </c>
      <c r="D92" s="261"/>
      <c r="E92" s="261"/>
      <c r="F92" s="261"/>
      <c r="G92" s="261"/>
      <c r="H92" s="261"/>
      <c r="I92" s="262">
        <v>0</v>
      </c>
      <c r="J92" s="263"/>
      <c r="K92" s="264"/>
      <c r="L92" s="262">
        <v>0</v>
      </c>
      <c r="M92" s="263"/>
      <c r="N92" s="264"/>
      <c r="O92" s="269">
        <f t="shared" si="1"/>
        <v>0</v>
      </c>
      <c r="P92" s="270"/>
      <c r="Q92" s="271"/>
    </row>
    <row r="93" spans="2:17">
      <c r="B93" s="55" t="s">
        <v>593</v>
      </c>
      <c r="C93" s="261" t="e">
        <f>+VLOOKUP(B93,CATALOGO!$C$4:$D$442,2,0)</f>
        <v>#N/A</v>
      </c>
      <c r="D93" s="261"/>
      <c r="E93" s="261"/>
      <c r="F93" s="261"/>
      <c r="G93" s="261"/>
      <c r="H93" s="261"/>
      <c r="I93" s="262">
        <v>0</v>
      </c>
      <c r="J93" s="263"/>
      <c r="K93" s="264"/>
      <c r="L93" s="262">
        <v>0</v>
      </c>
      <c r="M93" s="263"/>
      <c r="N93" s="264"/>
      <c r="O93" s="269">
        <f t="shared" si="1"/>
        <v>0</v>
      </c>
      <c r="P93" s="270"/>
      <c r="Q93" s="271"/>
    </row>
    <row r="94" spans="2:17">
      <c r="B94" s="55" t="s">
        <v>593</v>
      </c>
      <c r="C94" s="261" t="e">
        <f>+VLOOKUP(B94,CATALOGO!$C$4:$D$442,2,0)</f>
        <v>#N/A</v>
      </c>
      <c r="D94" s="261"/>
      <c r="E94" s="261"/>
      <c r="F94" s="261"/>
      <c r="G94" s="261"/>
      <c r="H94" s="261"/>
      <c r="I94" s="262">
        <v>0</v>
      </c>
      <c r="J94" s="263"/>
      <c r="K94" s="264"/>
      <c r="L94" s="262">
        <v>0</v>
      </c>
      <c r="M94" s="263"/>
      <c r="N94" s="264"/>
      <c r="O94" s="269">
        <f t="shared" si="1"/>
        <v>0</v>
      </c>
      <c r="P94" s="270"/>
      <c r="Q94" s="271"/>
    </row>
    <row r="95" spans="2:17">
      <c r="B95" s="55" t="s">
        <v>593</v>
      </c>
      <c r="C95" s="261" t="e">
        <f>+VLOOKUP(B95,CATALOGO!$C$4:$D$442,2,0)</f>
        <v>#N/A</v>
      </c>
      <c r="D95" s="261"/>
      <c r="E95" s="261"/>
      <c r="F95" s="261"/>
      <c r="G95" s="261"/>
      <c r="H95" s="261"/>
      <c r="I95" s="262">
        <v>0</v>
      </c>
      <c r="J95" s="263"/>
      <c r="K95" s="264"/>
      <c r="L95" s="262">
        <v>0</v>
      </c>
      <c r="M95" s="263"/>
      <c r="N95" s="264"/>
      <c r="O95" s="269">
        <f t="shared" si="1"/>
        <v>0</v>
      </c>
      <c r="P95" s="270"/>
      <c r="Q95" s="271"/>
    </row>
    <row r="96" spans="2:17">
      <c r="B96" s="55" t="s">
        <v>593</v>
      </c>
      <c r="C96" s="261" t="e">
        <f>+VLOOKUP(B96,CATALOGO!$C$4:$D$442,2,0)</f>
        <v>#N/A</v>
      </c>
      <c r="D96" s="261"/>
      <c r="E96" s="261"/>
      <c r="F96" s="261"/>
      <c r="G96" s="261"/>
      <c r="H96" s="261"/>
      <c r="I96" s="262">
        <v>0</v>
      </c>
      <c r="J96" s="263"/>
      <c r="K96" s="264"/>
      <c r="L96" s="262">
        <v>0</v>
      </c>
      <c r="M96" s="263"/>
      <c r="N96" s="264"/>
      <c r="O96" s="269">
        <f t="shared" si="1"/>
        <v>0</v>
      </c>
      <c r="P96" s="270"/>
      <c r="Q96" s="271"/>
    </row>
    <row r="97" spans="2:17">
      <c r="B97" s="55" t="s">
        <v>593</v>
      </c>
      <c r="C97" s="261" t="e">
        <f>+VLOOKUP(B97,CATALOGO!$C$4:$D$442,2,0)</f>
        <v>#N/A</v>
      </c>
      <c r="D97" s="261"/>
      <c r="E97" s="261"/>
      <c r="F97" s="261"/>
      <c r="G97" s="261"/>
      <c r="H97" s="261"/>
      <c r="I97" s="262">
        <v>0</v>
      </c>
      <c r="J97" s="263"/>
      <c r="K97" s="264"/>
      <c r="L97" s="262">
        <v>0</v>
      </c>
      <c r="M97" s="263"/>
      <c r="N97" s="264"/>
      <c r="O97" s="269">
        <f t="shared" si="1"/>
        <v>0</v>
      </c>
      <c r="P97" s="270"/>
      <c r="Q97" s="271"/>
    </row>
    <row r="98" spans="2:17">
      <c r="B98" s="55" t="s">
        <v>593</v>
      </c>
      <c r="C98" s="261" t="e">
        <f>+VLOOKUP(B98,CATALOGO!$C$4:$D$442,2,0)</f>
        <v>#N/A</v>
      </c>
      <c r="D98" s="261"/>
      <c r="E98" s="261"/>
      <c r="F98" s="261"/>
      <c r="G98" s="261"/>
      <c r="H98" s="261"/>
      <c r="I98" s="262">
        <v>0</v>
      </c>
      <c r="J98" s="263"/>
      <c r="K98" s="264"/>
      <c r="L98" s="262">
        <v>0</v>
      </c>
      <c r="M98" s="263"/>
      <c r="N98" s="264"/>
      <c r="O98" s="269">
        <f t="shared" si="1"/>
        <v>0</v>
      </c>
      <c r="P98" s="270"/>
      <c r="Q98" s="271"/>
    </row>
    <row r="99" spans="2:17">
      <c r="B99" s="55" t="s">
        <v>593</v>
      </c>
      <c r="C99" s="261" t="e">
        <f>+VLOOKUP(B99,CATALOGO!$C$4:$D$442,2,0)</f>
        <v>#N/A</v>
      </c>
      <c r="D99" s="261"/>
      <c r="E99" s="261"/>
      <c r="F99" s="261"/>
      <c r="G99" s="261"/>
      <c r="H99" s="261"/>
      <c r="I99" s="262">
        <v>0</v>
      </c>
      <c r="J99" s="263"/>
      <c r="K99" s="264"/>
      <c r="L99" s="262">
        <v>0</v>
      </c>
      <c r="M99" s="263"/>
      <c r="N99" s="264"/>
      <c r="O99" s="269">
        <f t="shared" si="1"/>
        <v>0</v>
      </c>
      <c r="P99" s="270"/>
      <c r="Q99" s="271"/>
    </row>
    <row r="100" spans="2:17">
      <c r="B100" s="259" t="s">
        <v>557</v>
      </c>
      <c r="C100" s="259"/>
      <c r="D100" s="259"/>
      <c r="E100" s="259"/>
      <c r="F100" s="259"/>
      <c r="G100" s="259"/>
      <c r="H100" s="259"/>
      <c r="I100" s="260">
        <f>+SUM(I20:K99)</f>
        <v>2735021</v>
      </c>
      <c r="J100" s="259"/>
      <c r="K100" s="259"/>
      <c r="L100" s="260">
        <f>+SUM(L20:N99)</f>
        <v>2735021</v>
      </c>
      <c r="M100" s="259"/>
      <c r="N100" s="259"/>
      <c r="O100" s="260">
        <f>+SUM(O20:Q99)</f>
        <v>0</v>
      </c>
      <c r="P100" s="259"/>
      <c r="Q100" s="259"/>
    </row>
    <row r="101" spans="2:17"/>
    <row r="102" spans="2:17"/>
  </sheetData>
  <sheetProtection password="E727" sheet="1" objects="1" scenarios="1"/>
  <customSheetViews>
    <customSheetView guid="{1C6F7EB1-966B-4B9A-8DC7-91574CBFD378}" fitToPage="1">
      <pageMargins left="0.7" right="0.7" top="0.75" bottom="0.75" header="0.3" footer="0.3"/>
      <pageSetup paperSize="9" scale="49" orientation="portrait" r:id="rId1"/>
      <headerFooter>
        <oddHeader>&amp;C&amp;G</oddHeader>
      </headerFooter>
    </customSheetView>
    <customSheetView guid="{D74BCB23-1516-412E-B6F3-088F98D88FC8}" fitToPage="1">
      <selection activeCell="B5" sqref="B5"/>
      <pageMargins left="0.7" right="0.7" top="0.75" bottom="0.75" header="0.3" footer="0.3"/>
      <pageSetup paperSize="9" scale="49" orientation="portrait" r:id="rId2"/>
      <headerFooter>
        <oddHeader>&amp;C&amp;G</oddHeader>
      </headerFooter>
    </customSheetView>
    <customSheetView guid="{80E7DA02-1B60-4892-8DF8-F1D90CFB8D6E}" fitToPage="1">
      <selection activeCell="C5" sqref="C5"/>
      <pageMargins left="0.7" right="0.7" top="0.75" bottom="0.75" header="0.3" footer="0.3"/>
      <pageSetup paperSize="9" scale="49" orientation="portrait" r:id="rId3"/>
      <headerFooter>
        <oddHeader>&amp;C&amp;G</oddHeader>
      </headerFooter>
    </customSheetView>
    <customSheetView guid="{E42DFDCF-263A-44ED-973B-7D34AF1F44E1}" fitToPage="1" topLeftCell="A4">
      <selection activeCell="B19" sqref="B19:Q19"/>
      <pageMargins left="0.7" right="0.7" top="0.75" bottom="0.75" header="0.3" footer="0.3"/>
      <pageSetup paperSize="9" scale="49" orientation="portrait" r:id="rId4"/>
      <headerFooter>
        <oddHeader>&amp;C&amp;G</oddHeader>
      </headerFooter>
    </customSheetView>
    <customSheetView guid="{ED49C49A-6049-47A5-8E7A-75CF87152D2E}" fitToPage="1" hiddenRows="1" hiddenColumns="1">
      <selection activeCell="A4" sqref="A4"/>
      <pageMargins left="0.7" right="0.7" top="0.75" bottom="0.75" header="0.3" footer="0.3"/>
      <pageSetup paperSize="9" scale="49" orientation="portrait" r:id="rId5"/>
      <headerFooter>
        <oddHeader>&amp;C&amp;G</oddHeader>
      </headerFooter>
    </customSheetView>
  </customSheetViews>
  <mergeCells count="335">
    <mergeCell ref="O100:Q100"/>
    <mergeCell ref="O91:Q91"/>
    <mergeCell ref="O92:Q92"/>
    <mergeCell ref="O93:Q93"/>
    <mergeCell ref="O94:Q94"/>
    <mergeCell ref="O95:Q95"/>
    <mergeCell ref="O96:Q96"/>
    <mergeCell ref="O97:Q97"/>
    <mergeCell ref="O98:Q98"/>
    <mergeCell ref="O99:Q99"/>
    <mergeCell ref="O82:Q82"/>
    <mergeCell ref="O83:Q83"/>
    <mergeCell ref="O84:Q84"/>
    <mergeCell ref="O85:Q85"/>
    <mergeCell ref="O86:Q86"/>
    <mergeCell ref="O87:Q87"/>
    <mergeCell ref="O88:Q88"/>
    <mergeCell ref="O89:Q89"/>
    <mergeCell ref="O90:Q90"/>
    <mergeCell ref="O73:Q73"/>
    <mergeCell ref="O74:Q74"/>
    <mergeCell ref="O75:Q75"/>
    <mergeCell ref="O76:Q76"/>
    <mergeCell ref="O77:Q77"/>
    <mergeCell ref="O78:Q78"/>
    <mergeCell ref="O79:Q79"/>
    <mergeCell ref="O80:Q80"/>
    <mergeCell ref="O81:Q81"/>
    <mergeCell ref="O64:Q64"/>
    <mergeCell ref="O65:Q65"/>
    <mergeCell ref="O66:Q66"/>
    <mergeCell ref="O67:Q67"/>
    <mergeCell ref="O68:Q68"/>
    <mergeCell ref="O69:Q69"/>
    <mergeCell ref="O70:Q70"/>
    <mergeCell ref="O71:Q71"/>
    <mergeCell ref="O72:Q72"/>
    <mergeCell ref="O55:Q55"/>
    <mergeCell ref="O56:Q56"/>
    <mergeCell ref="O57:Q57"/>
    <mergeCell ref="O58:Q58"/>
    <mergeCell ref="O59:Q59"/>
    <mergeCell ref="O60:Q60"/>
    <mergeCell ref="O61:Q61"/>
    <mergeCell ref="O62:Q62"/>
    <mergeCell ref="O63:Q63"/>
    <mergeCell ref="O46:Q46"/>
    <mergeCell ref="O47:Q47"/>
    <mergeCell ref="O48:Q48"/>
    <mergeCell ref="O49:Q49"/>
    <mergeCell ref="O50:Q50"/>
    <mergeCell ref="O51:Q51"/>
    <mergeCell ref="O52:Q52"/>
    <mergeCell ref="O53:Q53"/>
    <mergeCell ref="O54:Q54"/>
    <mergeCell ref="O37:Q37"/>
    <mergeCell ref="O38:Q38"/>
    <mergeCell ref="O39:Q39"/>
    <mergeCell ref="O40:Q40"/>
    <mergeCell ref="O41:Q41"/>
    <mergeCell ref="O42:Q42"/>
    <mergeCell ref="O43:Q43"/>
    <mergeCell ref="O44:Q44"/>
    <mergeCell ref="O45:Q45"/>
    <mergeCell ref="O28:Q28"/>
    <mergeCell ref="O29:Q29"/>
    <mergeCell ref="O30:Q30"/>
    <mergeCell ref="O31:Q31"/>
    <mergeCell ref="O32:Q32"/>
    <mergeCell ref="O33:Q33"/>
    <mergeCell ref="O34:Q34"/>
    <mergeCell ref="O35:Q35"/>
    <mergeCell ref="O36:Q36"/>
    <mergeCell ref="O19:Q19"/>
    <mergeCell ref="O20:Q20"/>
    <mergeCell ref="O21:Q21"/>
    <mergeCell ref="O22:Q22"/>
    <mergeCell ref="O23:Q23"/>
    <mergeCell ref="O24:Q24"/>
    <mergeCell ref="O25:Q25"/>
    <mergeCell ref="O26:Q26"/>
    <mergeCell ref="O27:Q27"/>
    <mergeCell ref="B15:E15"/>
    <mergeCell ref="C19:H19"/>
    <mergeCell ref="L19:N19"/>
    <mergeCell ref="C20:H20"/>
    <mergeCell ref="L20:N20"/>
    <mergeCell ref="C21:H21"/>
    <mergeCell ref="L21:N21"/>
    <mergeCell ref="B9:F9"/>
    <mergeCell ref="B10:E10"/>
    <mergeCell ref="B11:E11"/>
    <mergeCell ref="B12:E12"/>
    <mergeCell ref="B13:E13"/>
    <mergeCell ref="B14:E14"/>
    <mergeCell ref="I19:K19"/>
    <mergeCell ref="I20:K20"/>
    <mergeCell ref="I21:K21"/>
    <mergeCell ref="C25:H25"/>
    <mergeCell ref="L25:N25"/>
    <mergeCell ref="C26:H26"/>
    <mergeCell ref="L26:N26"/>
    <mergeCell ref="C27:H27"/>
    <mergeCell ref="L27:N27"/>
    <mergeCell ref="C22:H22"/>
    <mergeCell ref="L22:N22"/>
    <mergeCell ref="C23:H23"/>
    <mergeCell ref="L23:N23"/>
    <mergeCell ref="C24:H24"/>
    <mergeCell ref="L24:N24"/>
    <mergeCell ref="I22:K22"/>
    <mergeCell ref="I23:K23"/>
    <mergeCell ref="I24:K24"/>
    <mergeCell ref="I25:K25"/>
    <mergeCell ref="I26:K26"/>
    <mergeCell ref="I27:K27"/>
    <mergeCell ref="C31:H31"/>
    <mergeCell ref="L31:N31"/>
    <mergeCell ref="C32:H32"/>
    <mergeCell ref="L32:N32"/>
    <mergeCell ref="C33:H33"/>
    <mergeCell ref="L33:N33"/>
    <mergeCell ref="C28:H28"/>
    <mergeCell ref="L28:N28"/>
    <mergeCell ref="C29:H29"/>
    <mergeCell ref="L29:N29"/>
    <mergeCell ref="C30:H30"/>
    <mergeCell ref="L30:N30"/>
    <mergeCell ref="I28:K28"/>
    <mergeCell ref="I29:K29"/>
    <mergeCell ref="I30:K30"/>
    <mergeCell ref="I31:K31"/>
    <mergeCell ref="I32:K32"/>
    <mergeCell ref="I33:K33"/>
    <mergeCell ref="C37:H37"/>
    <mergeCell ref="L37:N37"/>
    <mergeCell ref="C38:H38"/>
    <mergeCell ref="L38:N38"/>
    <mergeCell ref="C39:H39"/>
    <mergeCell ref="L39:N39"/>
    <mergeCell ref="C34:H34"/>
    <mergeCell ref="L34:N34"/>
    <mergeCell ref="C35:H35"/>
    <mergeCell ref="L35:N35"/>
    <mergeCell ref="C36:H36"/>
    <mergeCell ref="L36:N36"/>
    <mergeCell ref="I34:K34"/>
    <mergeCell ref="I35:K35"/>
    <mergeCell ref="I36:K36"/>
    <mergeCell ref="I37:K37"/>
    <mergeCell ref="I38:K38"/>
    <mergeCell ref="I39:K39"/>
    <mergeCell ref="C43:H43"/>
    <mergeCell ref="L43:N43"/>
    <mergeCell ref="C44:H44"/>
    <mergeCell ref="L44:N44"/>
    <mergeCell ref="C45:H45"/>
    <mergeCell ref="L45:N45"/>
    <mergeCell ref="C40:H40"/>
    <mergeCell ref="L40:N40"/>
    <mergeCell ref="C41:H41"/>
    <mergeCell ref="L41:N41"/>
    <mergeCell ref="C42:H42"/>
    <mergeCell ref="L42:N42"/>
    <mergeCell ref="I40:K40"/>
    <mergeCell ref="I41:K41"/>
    <mergeCell ref="I42:K42"/>
    <mergeCell ref="I43:K43"/>
    <mergeCell ref="I44:K44"/>
    <mergeCell ref="I45:K45"/>
    <mergeCell ref="C49:H49"/>
    <mergeCell ref="L49:N49"/>
    <mergeCell ref="C50:H50"/>
    <mergeCell ref="L50:N50"/>
    <mergeCell ref="C51:H51"/>
    <mergeCell ref="L51:N51"/>
    <mergeCell ref="C46:H46"/>
    <mergeCell ref="L46:N46"/>
    <mergeCell ref="C47:H47"/>
    <mergeCell ref="L47:N47"/>
    <mergeCell ref="C48:H48"/>
    <mergeCell ref="L48:N48"/>
    <mergeCell ref="I46:K46"/>
    <mergeCell ref="I47:K47"/>
    <mergeCell ref="I48:K48"/>
    <mergeCell ref="I49:K49"/>
    <mergeCell ref="I50:K50"/>
    <mergeCell ref="I51:K51"/>
    <mergeCell ref="C55:H55"/>
    <mergeCell ref="L55:N55"/>
    <mergeCell ref="C56:H56"/>
    <mergeCell ref="L56:N56"/>
    <mergeCell ref="C57:H57"/>
    <mergeCell ref="L57:N57"/>
    <mergeCell ref="C52:H52"/>
    <mergeCell ref="L52:N52"/>
    <mergeCell ref="C53:H53"/>
    <mergeCell ref="L53:N53"/>
    <mergeCell ref="C54:H54"/>
    <mergeCell ref="L54:N54"/>
    <mergeCell ref="I52:K52"/>
    <mergeCell ref="I53:K53"/>
    <mergeCell ref="I54:K54"/>
    <mergeCell ref="I55:K55"/>
    <mergeCell ref="I56:K56"/>
    <mergeCell ref="I57:K57"/>
    <mergeCell ref="C61:H61"/>
    <mergeCell ref="L61:N61"/>
    <mergeCell ref="C62:H62"/>
    <mergeCell ref="L62:N62"/>
    <mergeCell ref="C63:H63"/>
    <mergeCell ref="L63:N63"/>
    <mergeCell ref="C58:H58"/>
    <mergeCell ref="L58:N58"/>
    <mergeCell ref="C59:H59"/>
    <mergeCell ref="L59:N59"/>
    <mergeCell ref="C60:H60"/>
    <mergeCell ref="L60:N60"/>
    <mergeCell ref="I58:K58"/>
    <mergeCell ref="I59:K59"/>
    <mergeCell ref="I60:K60"/>
    <mergeCell ref="I61:K61"/>
    <mergeCell ref="I62:K62"/>
    <mergeCell ref="I63:K63"/>
    <mergeCell ref="C67:H67"/>
    <mergeCell ref="L67:N67"/>
    <mergeCell ref="C68:H68"/>
    <mergeCell ref="L68:N68"/>
    <mergeCell ref="C69:H69"/>
    <mergeCell ref="L69:N69"/>
    <mergeCell ref="C64:H64"/>
    <mergeCell ref="L64:N64"/>
    <mergeCell ref="C65:H65"/>
    <mergeCell ref="L65:N65"/>
    <mergeCell ref="C66:H66"/>
    <mergeCell ref="L66:N66"/>
    <mergeCell ref="I64:K64"/>
    <mergeCell ref="I65:K65"/>
    <mergeCell ref="I66:K66"/>
    <mergeCell ref="I67:K67"/>
    <mergeCell ref="I68:K68"/>
    <mergeCell ref="I69:K69"/>
    <mergeCell ref="C73:H73"/>
    <mergeCell ref="L73:N73"/>
    <mergeCell ref="C74:H74"/>
    <mergeCell ref="L74:N74"/>
    <mergeCell ref="C75:H75"/>
    <mergeCell ref="L75:N75"/>
    <mergeCell ref="C70:H70"/>
    <mergeCell ref="L70:N70"/>
    <mergeCell ref="C71:H71"/>
    <mergeCell ref="L71:N71"/>
    <mergeCell ref="C72:H72"/>
    <mergeCell ref="L72:N72"/>
    <mergeCell ref="I70:K70"/>
    <mergeCell ref="I71:K71"/>
    <mergeCell ref="I72:K72"/>
    <mergeCell ref="I73:K73"/>
    <mergeCell ref="I74:K74"/>
    <mergeCell ref="I75:K75"/>
    <mergeCell ref="C79:H79"/>
    <mergeCell ref="L79:N79"/>
    <mergeCell ref="C80:H80"/>
    <mergeCell ref="L80:N80"/>
    <mergeCell ref="C81:H81"/>
    <mergeCell ref="L81:N81"/>
    <mergeCell ref="C76:H76"/>
    <mergeCell ref="L76:N76"/>
    <mergeCell ref="C77:H77"/>
    <mergeCell ref="L77:N77"/>
    <mergeCell ref="C78:H78"/>
    <mergeCell ref="L78:N78"/>
    <mergeCell ref="I76:K76"/>
    <mergeCell ref="I77:K77"/>
    <mergeCell ref="I78:K78"/>
    <mergeCell ref="I79:K79"/>
    <mergeCell ref="I80:K80"/>
    <mergeCell ref="I81:K81"/>
    <mergeCell ref="C85:H85"/>
    <mergeCell ref="L85:N85"/>
    <mergeCell ref="C86:H86"/>
    <mergeCell ref="L86:N86"/>
    <mergeCell ref="C87:H87"/>
    <mergeCell ref="L87:N87"/>
    <mergeCell ref="C82:H82"/>
    <mergeCell ref="L82:N82"/>
    <mergeCell ref="C83:H83"/>
    <mergeCell ref="L83:N83"/>
    <mergeCell ref="C84:H84"/>
    <mergeCell ref="L84:N84"/>
    <mergeCell ref="I82:K82"/>
    <mergeCell ref="I83:K83"/>
    <mergeCell ref="I84:K84"/>
    <mergeCell ref="I85:K85"/>
    <mergeCell ref="I86:K86"/>
    <mergeCell ref="I87:K87"/>
    <mergeCell ref="C91:H91"/>
    <mergeCell ref="L91:N91"/>
    <mergeCell ref="C92:H92"/>
    <mergeCell ref="L92:N92"/>
    <mergeCell ref="C93:H93"/>
    <mergeCell ref="L93:N93"/>
    <mergeCell ref="C88:H88"/>
    <mergeCell ref="L88:N88"/>
    <mergeCell ref="C89:H89"/>
    <mergeCell ref="L89:N89"/>
    <mergeCell ref="C90:H90"/>
    <mergeCell ref="L90:N90"/>
    <mergeCell ref="I88:K88"/>
    <mergeCell ref="I89:K89"/>
    <mergeCell ref="I90:K90"/>
    <mergeCell ref="I91:K91"/>
    <mergeCell ref="I92:K92"/>
    <mergeCell ref="I93:K93"/>
    <mergeCell ref="B100:H100"/>
    <mergeCell ref="L100:N100"/>
    <mergeCell ref="C97:H97"/>
    <mergeCell ref="L97:N97"/>
    <mergeCell ref="C98:H98"/>
    <mergeCell ref="L98:N98"/>
    <mergeCell ref="C99:H99"/>
    <mergeCell ref="L99:N99"/>
    <mergeCell ref="C94:H94"/>
    <mergeCell ref="L94:N94"/>
    <mergeCell ref="C95:H95"/>
    <mergeCell ref="L95:N95"/>
    <mergeCell ref="C96:H96"/>
    <mergeCell ref="L96:N96"/>
    <mergeCell ref="I94:K94"/>
    <mergeCell ref="I95:K95"/>
    <mergeCell ref="I96:K96"/>
    <mergeCell ref="I97:K97"/>
    <mergeCell ref="I98:K98"/>
    <mergeCell ref="I99:K99"/>
    <mergeCell ref="I100:K100"/>
  </mergeCells>
  <pageMargins left="0.7" right="0.7" top="0.75" bottom="0.75" header="0.3" footer="0.3"/>
  <pageSetup paperSize="9" scale="49" orientation="portrait" r:id="rId6"/>
  <headerFooter>
    <oddHeader>&amp;C&amp;G</oddHeader>
  </headerFooter>
  <legacyDrawingHF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CATALOGO!$C$4:$C$442</xm:f>
          </x14:formula1>
          <xm:sqref>B20:B99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26"/>
  <sheetViews>
    <sheetView workbookViewId="0">
      <selection activeCell="F21" sqref="F21"/>
    </sheetView>
  </sheetViews>
  <sheetFormatPr baseColWidth="10" defaultColWidth="0" defaultRowHeight="15" zeroHeight="1"/>
  <cols>
    <col min="1" max="1" width="11.42578125" style="1" customWidth="1"/>
    <col min="2" max="2" width="15" style="1" bestFit="1" customWidth="1"/>
    <col min="3" max="9" width="18.7109375" style="1" customWidth="1"/>
    <col min="10" max="11" width="11.42578125" style="1" customWidth="1"/>
    <col min="12" max="16384" width="11.42578125" style="1" hidden="1"/>
  </cols>
  <sheetData>
    <row r="1" spans="2:9"/>
    <row r="2" spans="2:9"/>
    <row r="3" spans="2:9"/>
    <row r="4" spans="2:9" ht="23.25">
      <c r="B4" s="56" t="s">
        <v>0</v>
      </c>
      <c r="C4" s="86" t="str">
        <f>+RPP_2016!C4</f>
        <v>COLIMA</v>
      </c>
      <c r="D4" s="86"/>
      <c r="E4" s="86"/>
    </row>
    <row r="5" spans="2:9" ht="23.25">
      <c r="B5" s="56" t="s">
        <v>32</v>
      </c>
      <c r="C5" s="86" t="str">
        <f>+RPP_2016!M4</f>
        <v>ENERO-DICIEMBRE</v>
      </c>
      <c r="D5" s="86"/>
      <c r="E5" s="86"/>
    </row>
    <row r="6" spans="2:9"/>
    <row r="7" spans="2:9" ht="19.5">
      <c r="B7" s="93" t="s">
        <v>564</v>
      </c>
    </row>
    <row r="8" spans="2:9"/>
    <row r="9" spans="2:9">
      <c r="B9" s="246" t="s">
        <v>565</v>
      </c>
      <c r="C9" s="247" t="s">
        <v>566</v>
      </c>
      <c r="D9" s="247"/>
      <c r="E9" s="247"/>
      <c r="F9" s="247"/>
      <c r="G9" s="247" t="s">
        <v>14</v>
      </c>
      <c r="H9" s="247"/>
      <c r="I9" s="247"/>
    </row>
    <row r="10" spans="2:9" ht="32.25" customHeight="1">
      <c r="B10" s="246"/>
      <c r="C10" s="94" t="s">
        <v>567</v>
      </c>
      <c r="D10" s="94" t="s">
        <v>568</v>
      </c>
      <c r="E10" s="94" t="s">
        <v>569</v>
      </c>
      <c r="F10" s="94" t="s">
        <v>562</v>
      </c>
      <c r="G10" s="94" t="s">
        <v>570</v>
      </c>
      <c r="H10" s="94" t="s">
        <v>571</v>
      </c>
      <c r="I10" s="94" t="s">
        <v>562</v>
      </c>
    </row>
    <row r="11" spans="2:9">
      <c r="B11" s="152" t="s">
        <v>572</v>
      </c>
      <c r="C11" s="82">
        <v>169</v>
      </c>
      <c r="D11" s="82">
        <v>167</v>
      </c>
      <c r="E11" s="82">
        <v>170</v>
      </c>
      <c r="F11" s="98">
        <v>84400</v>
      </c>
      <c r="G11" s="82">
        <v>38</v>
      </c>
      <c r="H11" s="82">
        <v>38</v>
      </c>
      <c r="I11" s="98">
        <v>19000</v>
      </c>
    </row>
    <row r="12" spans="2:9">
      <c r="B12" s="152" t="s">
        <v>573</v>
      </c>
      <c r="C12" s="82">
        <v>169</v>
      </c>
      <c r="D12" s="82">
        <v>163</v>
      </c>
      <c r="E12" s="82">
        <v>174</v>
      </c>
      <c r="F12" s="98">
        <v>84600</v>
      </c>
      <c r="G12" s="82">
        <v>80</v>
      </c>
      <c r="H12" s="82">
        <v>81</v>
      </c>
      <c r="I12" s="98">
        <v>40250</v>
      </c>
    </row>
    <row r="13" spans="2:9">
      <c r="B13" s="152" t="s">
        <v>574</v>
      </c>
      <c r="C13" s="82">
        <v>119</v>
      </c>
      <c r="D13" s="82">
        <v>118</v>
      </c>
      <c r="E13" s="82">
        <v>121</v>
      </c>
      <c r="F13" s="98">
        <v>59750</v>
      </c>
      <c r="G13" s="82">
        <v>46</v>
      </c>
      <c r="H13" s="82">
        <v>67</v>
      </c>
      <c r="I13" s="98">
        <v>28250</v>
      </c>
    </row>
    <row r="14" spans="2:9">
      <c r="B14" s="152" t="s">
        <v>575</v>
      </c>
      <c r="C14" s="82">
        <v>125</v>
      </c>
      <c r="D14" s="82">
        <v>120</v>
      </c>
      <c r="E14" s="82">
        <v>135</v>
      </c>
      <c r="F14" s="98">
        <v>63750</v>
      </c>
      <c r="G14" s="82">
        <v>49</v>
      </c>
      <c r="H14" s="82">
        <v>78</v>
      </c>
      <c r="I14" s="98">
        <v>31750</v>
      </c>
    </row>
    <row r="15" spans="2:9">
      <c r="B15" s="152" t="s">
        <v>576</v>
      </c>
      <c r="C15" s="82">
        <v>115</v>
      </c>
      <c r="D15" s="82">
        <v>112</v>
      </c>
      <c r="E15" s="82">
        <v>119</v>
      </c>
      <c r="F15" s="98">
        <v>57850</v>
      </c>
      <c r="G15" s="82">
        <v>66</v>
      </c>
      <c r="H15" s="82">
        <v>85</v>
      </c>
      <c r="I15" s="98">
        <v>37750</v>
      </c>
    </row>
    <row r="16" spans="2:9">
      <c r="B16" s="152" t="s">
        <v>577</v>
      </c>
      <c r="C16" s="82">
        <v>114</v>
      </c>
      <c r="D16" s="82">
        <v>113</v>
      </c>
      <c r="E16" s="82">
        <v>114</v>
      </c>
      <c r="F16" s="98">
        <v>56850</v>
      </c>
      <c r="G16" s="82">
        <v>62</v>
      </c>
      <c r="H16" s="82">
        <v>40</v>
      </c>
      <c r="I16" s="98">
        <v>25500</v>
      </c>
    </row>
    <row r="17" spans="2:9">
      <c r="B17" s="152" t="s">
        <v>578</v>
      </c>
      <c r="C17" s="82">
        <v>79</v>
      </c>
      <c r="D17" s="82">
        <v>76</v>
      </c>
      <c r="E17" s="82">
        <v>84</v>
      </c>
      <c r="F17" s="98">
        <v>40050</v>
      </c>
      <c r="G17" s="82">
        <v>44</v>
      </c>
      <c r="H17" s="82">
        <v>48</v>
      </c>
      <c r="I17" s="98">
        <v>23000</v>
      </c>
    </row>
    <row r="18" spans="2:9">
      <c r="B18" s="152" t="s">
        <v>579</v>
      </c>
      <c r="C18" s="82">
        <v>65</v>
      </c>
      <c r="D18" s="82">
        <v>65</v>
      </c>
      <c r="E18" s="82">
        <v>63</v>
      </c>
      <c r="F18" s="98">
        <v>32100</v>
      </c>
      <c r="G18" s="82">
        <v>16</v>
      </c>
      <c r="H18" s="82">
        <v>18</v>
      </c>
      <c r="I18" s="98">
        <v>8500</v>
      </c>
    </row>
    <row r="19" spans="2:9">
      <c r="B19" s="152" t="s">
        <v>561</v>
      </c>
      <c r="C19" s="82">
        <v>85</v>
      </c>
      <c r="D19" s="82">
        <v>81</v>
      </c>
      <c r="E19" s="82">
        <v>82</v>
      </c>
      <c r="F19" s="98">
        <v>41300</v>
      </c>
      <c r="G19" s="82">
        <v>36</v>
      </c>
      <c r="H19" s="82">
        <v>34</v>
      </c>
      <c r="I19" s="98">
        <v>17500</v>
      </c>
    </row>
    <row r="20" spans="2:9">
      <c r="B20" s="152" t="s">
        <v>580</v>
      </c>
      <c r="C20" s="82">
        <v>112</v>
      </c>
      <c r="D20" s="82">
        <v>113</v>
      </c>
      <c r="E20" s="82">
        <v>110</v>
      </c>
      <c r="F20" s="98">
        <v>55750</v>
      </c>
      <c r="G20" s="82">
        <v>34</v>
      </c>
      <c r="H20" s="82">
        <v>30</v>
      </c>
      <c r="I20" s="98">
        <v>16000</v>
      </c>
    </row>
    <row r="21" spans="2:9">
      <c r="B21" s="152" t="s">
        <v>581</v>
      </c>
      <c r="C21" s="82">
        <v>76</v>
      </c>
      <c r="D21" s="82">
        <v>77</v>
      </c>
      <c r="E21" s="82">
        <v>77</v>
      </c>
      <c r="F21" s="98">
        <v>38350</v>
      </c>
      <c r="G21" s="82">
        <v>39</v>
      </c>
      <c r="H21" s="82">
        <v>36</v>
      </c>
      <c r="I21" s="98">
        <v>18750</v>
      </c>
    </row>
    <row r="22" spans="2:9">
      <c r="B22" s="152" t="s">
        <v>583</v>
      </c>
      <c r="C22" s="82">
        <v>95</v>
      </c>
      <c r="D22" s="82">
        <v>92</v>
      </c>
      <c r="E22" s="82">
        <v>98</v>
      </c>
      <c r="F22" s="98">
        <v>47650</v>
      </c>
      <c r="G22" s="82">
        <v>35</v>
      </c>
      <c r="H22" s="82">
        <v>36</v>
      </c>
      <c r="I22" s="98">
        <v>17750</v>
      </c>
    </row>
    <row r="23" spans="2:9">
      <c r="B23" s="170" t="s">
        <v>25</v>
      </c>
      <c r="C23" s="168">
        <f t="shared" ref="C23:I23" si="0">+SUM(C11:C22)</f>
        <v>1323</v>
      </c>
      <c r="D23" s="168">
        <f t="shared" si="0"/>
        <v>1297</v>
      </c>
      <c r="E23" s="168">
        <f t="shared" si="0"/>
        <v>1347</v>
      </c>
      <c r="F23" s="169">
        <f t="shared" si="0"/>
        <v>662400</v>
      </c>
      <c r="G23" s="168">
        <f t="shared" si="0"/>
        <v>545</v>
      </c>
      <c r="H23" s="168">
        <f t="shared" si="0"/>
        <v>591</v>
      </c>
      <c r="I23" s="169">
        <f t="shared" si="0"/>
        <v>284000</v>
      </c>
    </row>
    <row r="24" spans="2:9"/>
    <row r="25" spans="2:9"/>
    <row r="26" spans="2:9"/>
  </sheetData>
  <sheetProtection password="E727" sheet="1" objects="1" scenarios="1"/>
  <customSheetViews>
    <customSheetView guid="{1C6F7EB1-966B-4B9A-8DC7-91574CBFD378}">
      <pageMargins left="0.7" right="0.7" top="0.75" bottom="0.75" header="0.3" footer="0.3"/>
    </customSheetView>
    <customSheetView guid="{D74BCB23-1516-412E-B6F3-088F98D88FC8}" topLeftCell="A14">
      <selection activeCell="I18" sqref="I18"/>
      <pageMargins left="0.7" right="0.7" top="0.75" bottom="0.75" header="0.3" footer="0.3"/>
    </customSheetView>
    <customSheetView guid="{80E7DA02-1B60-4892-8DF8-F1D90CFB8D6E}">
      <selection activeCell="C5" sqref="C5"/>
      <pageMargins left="0.7" right="0.7" top="0.75" bottom="0.75" header="0.3" footer="0.3"/>
    </customSheetView>
    <customSheetView guid="{E42DFDCF-263A-44ED-973B-7D34AF1F44E1}">
      <selection activeCell="C22" sqref="C22"/>
      <pageMargins left="0.7" right="0.7" top="0.75" bottom="0.75" header="0.3" footer="0.3"/>
    </customSheetView>
    <customSheetView guid="{ED49C49A-6049-47A5-8E7A-75CF87152D2E}" hiddenRows="1" hiddenColumns="1" topLeftCell="A6">
      <selection activeCell="C13" sqref="C13"/>
      <pageMargins left="0.7" right="0.7" top="0.75" bottom="0.75" header="0.3" footer="0.3"/>
    </customSheetView>
  </customSheetViews>
  <mergeCells count="3">
    <mergeCell ref="B9:B10"/>
    <mergeCell ref="C9:F9"/>
    <mergeCell ref="G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CATALOGO</vt:lpstr>
      <vt:lpstr>RPP_2016</vt:lpstr>
      <vt:lpstr>RPP_FIGURAS</vt:lpstr>
      <vt:lpstr>RAMO11XPARTIDA</vt:lpstr>
      <vt:lpstr>RAMO33XPARTIDA</vt:lpstr>
      <vt:lpstr>REMANENTES</vt:lpstr>
      <vt:lpstr>PROGRAMA_PIIA</vt:lpstr>
      <vt:lpstr>APORTACION ESTATAL</vt:lpstr>
      <vt:lpstr>EDUCANDOS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MBERNAL</dc:creator>
  <cp:lastModifiedBy>Lino</cp:lastModifiedBy>
  <cp:lastPrinted>2016-04-08T14:49:15Z</cp:lastPrinted>
  <dcterms:created xsi:type="dcterms:W3CDTF">2015-06-04T15:15:27Z</dcterms:created>
  <dcterms:modified xsi:type="dcterms:W3CDTF">2017-01-18T19:52:19Z</dcterms:modified>
</cp:coreProperties>
</file>