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no2.PLAN06CL\Desktop\Ejercicio 2017\Informes 2017\RPPM 2017\"/>
    </mc:Choice>
  </mc:AlternateContent>
  <workbookProtection workbookPassword="E727" lockStructure="1"/>
  <bookViews>
    <workbookView xWindow="0" yWindow="0" windowWidth="15345" windowHeight="4635" tabRatio="646" firstSheet="1" activeTab="7"/>
  </bookViews>
  <sheets>
    <sheet name="CATALOGO" sheetId="1" state="hidden" r:id="rId1"/>
    <sheet name="RPP_2017" sheetId="2" r:id="rId2"/>
    <sheet name="RPP_FIGURAS" sheetId="3" r:id="rId3"/>
    <sheet name="RAMO11XPARTIDA" sheetId="4" r:id="rId4"/>
    <sheet name="RAMO33XPARTIDA" sheetId="5" r:id="rId5"/>
    <sheet name="REMANENTES" sheetId="6" state="hidden" r:id="rId6"/>
    <sheet name="PRESUPUESTO ETIQUETADO" sheetId="12" r:id="rId7"/>
    <sheet name="APORTACION ESTATAL" sheetId="8" r:id="rId8"/>
    <sheet name="EDUCANDO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4" hidden="1">RAMO33XPARTIDA!$B$19:$G$216</definedName>
    <definedName name="estados">[1]catalogo!$A$1:$A$33</definedName>
    <definedName name="PARTIDA21101" localSheetId="8">#REF!</definedName>
    <definedName name="PARTIDA21101" localSheetId="6">#REF!</definedName>
    <definedName name="PARTIDA21101" localSheetId="4">#REF!</definedName>
    <definedName name="PARTIDA21101" localSheetId="2">#REF!</definedName>
    <definedName name="PARTIDA21101">#REF!</definedName>
    <definedName name="PARTIDAS" localSheetId="8">#REF!</definedName>
    <definedName name="PARTIDAS" localSheetId="6">#REF!</definedName>
    <definedName name="PARTIDAS" localSheetId="4">#REF!</definedName>
    <definedName name="PARTIDAS" localSheetId="2">#REF!</definedName>
    <definedName name="PARTIDAS">#REF!</definedName>
    <definedName name="PERIODOS">[2]EDOS!$D$6:$D$17</definedName>
    <definedName name="Z_1C6F7EB1_966B_4B9A_8DC7_91574CBFD378_.wvu.Cols" localSheetId="1" hidden="1">RPP_2017!$W:$XFD</definedName>
    <definedName name="Z_1C6F7EB1_966B_4B9A_8DC7_91574CBFD378_.wvu.FilterData" localSheetId="4" hidden="1">RAMO33XPARTIDA!$B$19:$G$216</definedName>
    <definedName name="Z_1C6F7EB1_966B_4B9A_8DC7_91574CBFD378_.wvu.Rows" localSheetId="4" hidden="1">RAMO33XPARTIDA!$20:$25,RAMO33XPARTIDA!$27:$33,RAMO33XPARTIDA!$36:$48,RAMO33XPARTIDA!$50:$50,RAMO33XPARTIDA!$52:$66,RAMO33XPARTIDA!$182:$218</definedName>
    <definedName name="Z_1C6F7EB1_966B_4B9A_8DC7_91574CBFD378_.wvu.Rows" localSheetId="1" hidden="1">RPP_2017!$133:$1048576</definedName>
    <definedName name="Z_1C6F7EB1_966B_4B9A_8DC7_91574CBFD378_.wvu.Rows" localSheetId="2" hidden="1">RPP_FIGURAS!#REF!,RPP_FIGURAS!#REF!</definedName>
    <definedName name="Z_80E7DA02_1B60_4892_8DF8_F1D90CFB8D6E_.wvu.Cols" localSheetId="1" hidden="1">RPP_2017!$W:$XFD</definedName>
    <definedName name="Z_80E7DA02_1B60_4892_8DF8_F1D90CFB8D6E_.wvu.FilterData" localSheetId="4" hidden="1">RAMO33XPARTIDA!$B$19:$G$216</definedName>
    <definedName name="Z_80E7DA02_1B60_4892_8DF8_F1D90CFB8D6E_.wvu.Rows" localSheetId="4" hidden="1">RAMO33XPARTIDA!$20:$25,RAMO33XPARTIDA!$27:$33,RAMO33XPARTIDA!$36:$48,RAMO33XPARTIDA!$50:$50,RAMO33XPARTIDA!$52:$66,RAMO33XPARTIDA!$182:$218</definedName>
    <definedName name="Z_80E7DA02_1B60_4892_8DF8_F1D90CFB8D6E_.wvu.Rows" localSheetId="1" hidden="1">RPP_2017!$133:$1048576</definedName>
    <definedName name="Z_80E7DA02_1B60_4892_8DF8_F1D90CFB8D6E_.wvu.Rows" localSheetId="2" hidden="1">RPP_FIGURAS!#REF!,RPP_FIGURAS!#REF!</definedName>
    <definedName name="Z_D74BCB23_1516_412E_B6F3_088F98D88FC8_.wvu.Cols" localSheetId="1" hidden="1">RPP_2017!$W:$XFD</definedName>
    <definedName name="Z_D74BCB23_1516_412E_B6F3_088F98D88FC8_.wvu.FilterData" localSheetId="4" hidden="1">RAMO33XPARTIDA!$B$19:$G$216</definedName>
    <definedName name="Z_D74BCB23_1516_412E_B6F3_088F98D88FC8_.wvu.Rows" localSheetId="4" hidden="1">RAMO33XPARTIDA!$20:$25,RAMO33XPARTIDA!$27:$33,RAMO33XPARTIDA!$36:$48,RAMO33XPARTIDA!$50:$50,RAMO33XPARTIDA!$52:$66,RAMO33XPARTIDA!$182:$218</definedName>
    <definedName name="Z_D74BCB23_1516_412E_B6F3_088F98D88FC8_.wvu.Rows" localSheetId="1" hidden="1">RPP_2017!$133:$1048576</definedName>
    <definedName name="Z_D74BCB23_1516_412E_B6F3_088F98D88FC8_.wvu.Rows" localSheetId="2" hidden="1">RPP_FIGURAS!#REF!,RPP_FIGURAS!#REF!</definedName>
    <definedName name="Z_E42DFDCF_263A_44ED_973B_7D34AF1F44E1_.wvu.Cols" localSheetId="1" hidden="1">RPP_2017!$W:$XFD</definedName>
    <definedName name="Z_E42DFDCF_263A_44ED_973B_7D34AF1F44E1_.wvu.FilterData" localSheetId="4" hidden="1">RAMO33XPARTIDA!$B$19:$G$216</definedName>
    <definedName name="Z_E42DFDCF_263A_44ED_973B_7D34AF1F44E1_.wvu.Rows" localSheetId="1" hidden="1">RPP_2017!$133:$1048576</definedName>
    <definedName name="Z_E42DFDCF_263A_44ED_973B_7D34AF1F44E1_.wvu.Rows" localSheetId="2" hidden="1">RPP_FIGURAS!#REF!,RPP_FIGURAS!#REF!</definedName>
    <definedName name="Z_ED49C49A_6049_47A5_8E7A_75CF87152D2E_.wvu.Cols" localSheetId="7" hidden="1">'APORTACION ESTATAL'!$S:$XFD</definedName>
    <definedName name="Z_ED49C49A_6049_47A5_8E7A_75CF87152D2E_.wvu.Cols" localSheetId="8" hidden="1">EDUCANDOS!$I:$XFD</definedName>
    <definedName name="Z_ED49C49A_6049_47A5_8E7A_75CF87152D2E_.wvu.Cols" localSheetId="6" hidden="1">'PRESUPUESTO ETIQUETADO'!$J:$XFD</definedName>
    <definedName name="Z_ED49C49A_6049_47A5_8E7A_75CF87152D2E_.wvu.Cols" localSheetId="3" hidden="1">RAMO11XPARTIDA!$J:$XFD</definedName>
    <definedName name="Z_ED49C49A_6049_47A5_8E7A_75CF87152D2E_.wvu.Cols" localSheetId="4" hidden="1">RAMO33XPARTIDA!$I:$XFD</definedName>
    <definedName name="Z_ED49C49A_6049_47A5_8E7A_75CF87152D2E_.wvu.Cols" localSheetId="5" hidden="1">REMANENTES!$H:$XFD</definedName>
    <definedName name="Z_ED49C49A_6049_47A5_8E7A_75CF87152D2E_.wvu.Cols" localSheetId="1" hidden="1">RPP_2017!$W:$XFD</definedName>
    <definedName name="Z_ED49C49A_6049_47A5_8E7A_75CF87152D2E_.wvu.Cols" localSheetId="2" hidden="1">RPP_FIGURAS!$L:$XFD</definedName>
    <definedName name="Z_ED49C49A_6049_47A5_8E7A_75CF87152D2E_.wvu.FilterData" localSheetId="4" hidden="1">RAMO33XPARTIDA!$B$19:$G$216</definedName>
    <definedName name="Z_ED49C49A_6049_47A5_8E7A_75CF87152D2E_.wvu.Rows" localSheetId="7" hidden="1">'APORTACION ESTATAL'!$104:$1048576</definedName>
    <definedName name="Z_ED49C49A_6049_47A5_8E7A_75CF87152D2E_.wvu.Rows" localSheetId="8" hidden="1">EDUCANDOS!$28:$1048576,EDUCANDOS!$15:$23</definedName>
    <definedName name="Z_ED49C49A_6049_47A5_8E7A_75CF87152D2E_.wvu.Rows" localSheetId="6" hidden="1">'PRESUPUESTO ETIQUETADO'!$14:$1048576,'PRESUPUESTO ETIQUETADO'!#REF!,'PRESUPUESTO ETIQUETADO'!#REF!,'PRESUPUESTO ETIQUETADO'!#REF!,'PRESUPUESTO ETIQUETADO'!#REF!,'PRESUPUESTO ETIQUETADO'!#REF!,'PRESUPUESTO ETIQUETADO'!#REF!,'PRESUPUESTO ETIQUETADO'!$8:$13</definedName>
    <definedName name="Z_ED49C49A_6049_47A5_8E7A_75CF87152D2E_.wvu.Rows" localSheetId="3" hidden="1">RAMO11XPARTIDA!$72:$1048576,RAMO11XPARTIDA!$10:$12,RAMO11XPARTIDA!$19:$29,RAMO11XPARTIDA!$32:$33,RAMO11XPARTIDA!$38:$44,RAMO11XPARTIDA!$47:$49,RAMO11XPARTIDA!$58:$59,RAMO11XPARTIDA!$63:$71</definedName>
    <definedName name="Z_ED49C49A_6049_47A5_8E7A_75CF87152D2E_.wvu.Rows" localSheetId="4" hidden="1">RAMO33XPARTIDA!$235:$1048576,RAMO33XPARTIDA!$226:$234</definedName>
    <definedName name="Z_ED49C49A_6049_47A5_8E7A_75CF87152D2E_.wvu.Rows" localSheetId="5" hidden="1">REMANENTES!$88:$1048576</definedName>
    <definedName name="Z_ED49C49A_6049_47A5_8E7A_75CF87152D2E_.wvu.Rows" localSheetId="1" hidden="1">RPP_2017!$133:$1048576,RPP_2017!$44:$46</definedName>
    <definedName name="Z_ED49C49A_6049_47A5_8E7A_75CF87152D2E_.wvu.Rows" localSheetId="2" hidden="1">RPP_FIGURAS!$102:$1048576,RPP_FIGURAS!$76:$101</definedName>
  </definedNames>
  <calcPr calcId="152511"/>
  <customWorkbookViews>
    <customWorkbookView name="PLAN - Vista personalizada" guid="{1C6F7EB1-966B-4B9A-8DC7-91574CBFD378}" mergeInterval="0" personalView="1" maximized="1" windowWidth="1362" windowHeight="509" activeSheetId="2"/>
    <customWorkbookView name="Fer - Vista personalizada" guid="{D74BCB23-1516-412E-B6F3-088F98D88FC8}" mergeInterval="0" personalView="1" maximized="1" xWindow="-8" yWindow="-8" windowWidth="1936" windowHeight="1056" activeSheetId="6"/>
    <customWorkbookView name="INEPJA - Vista personalizada" guid="{80E7DA02-1B60-4892-8DF8-F1D90CFB8D6E}" mergeInterval="0" personalView="1" xWindow="89" yWindow="553" windowWidth="1641" windowHeight="470" activeSheetId="2"/>
    <customWorkbookView name="MBERNAL - Vista personalizada" guid="{E42DFDCF-263A-44ED-973B-7D34AF1F44E1}" mergeInterval="0" personalView="1" maximized="1" xWindow="-8" yWindow="-8" windowWidth="1936" windowHeight="1056" activeSheetId="2"/>
    <customWorkbookView name="Lulu - Vista personalizada" guid="{ED49C49A-6049-47A5-8E7A-75CF87152D2E}" mergeInterval="0" personalView="1" maximized="1" windowWidth="1362" windowHeight="547" tabRatio="646" activeSheetId="2"/>
  </customWorkbookViews>
</workbook>
</file>

<file path=xl/calcChain.xml><?xml version="1.0" encoding="utf-8"?>
<calcChain xmlns="http://schemas.openxmlformats.org/spreadsheetml/2006/main">
  <c r="F11" i="12" l="1"/>
  <c r="E74" i="2"/>
  <c r="D75" i="2" l="1"/>
  <c r="D74" i="2"/>
  <c r="D73" i="2"/>
  <c r="D72" i="2"/>
  <c r="D47" i="2" l="1"/>
  <c r="C75" i="2" l="1"/>
  <c r="C74" i="2"/>
  <c r="C73" i="2"/>
  <c r="C72" i="2"/>
  <c r="C47" i="2"/>
  <c r="F27" i="3" l="1"/>
  <c r="I26" i="3" l="1"/>
  <c r="I25" i="3"/>
  <c r="I24" i="3"/>
  <c r="C6" i="4" l="1"/>
  <c r="D5" i="3" l="1"/>
  <c r="E26" i="3" l="1"/>
  <c r="E22" i="3"/>
  <c r="E18" i="3"/>
  <c r="E14" i="3"/>
  <c r="E17" i="3"/>
  <c r="E12" i="3"/>
  <c r="E25" i="3"/>
  <c r="G25" i="3" s="1"/>
  <c r="E21" i="3"/>
  <c r="E13" i="3"/>
  <c r="E24" i="3"/>
  <c r="G24" i="3" s="1"/>
  <c r="E20" i="3"/>
  <c r="E16" i="3"/>
  <c r="E11" i="3"/>
  <c r="E23" i="3"/>
  <c r="E19" i="3"/>
  <c r="E15" i="3"/>
  <c r="E77" i="2"/>
  <c r="F77" i="2"/>
  <c r="D15" i="12" l="1"/>
  <c r="G15" i="12" s="1"/>
  <c r="E27" i="3"/>
  <c r="D16" i="12"/>
  <c r="G16" i="12" s="1"/>
  <c r="G26" i="3"/>
  <c r="C77" i="2"/>
  <c r="D13" i="5" l="1"/>
  <c r="D12" i="5"/>
  <c r="D11" i="5"/>
  <c r="D10" i="5" l="1"/>
  <c r="D77" i="2"/>
  <c r="D6" i="3" l="1"/>
  <c r="C6" i="12" l="1"/>
  <c r="C5" i="12" l="1"/>
  <c r="D48" i="2"/>
  <c r="E48" i="2"/>
  <c r="F48" i="2"/>
  <c r="D14" i="12" l="1"/>
  <c r="G14" i="12" s="1"/>
  <c r="E11" i="12"/>
  <c r="D13" i="12"/>
  <c r="G13" i="12" s="1"/>
  <c r="D11" i="12"/>
  <c r="E12" i="12"/>
  <c r="E10" i="12"/>
  <c r="D12" i="12"/>
  <c r="D10" i="12"/>
  <c r="G10" i="12" l="1"/>
  <c r="G12" i="12"/>
  <c r="G11" i="12"/>
  <c r="H71" i="2"/>
  <c r="F71" i="2"/>
  <c r="E71" i="2"/>
  <c r="D71" i="2"/>
  <c r="H43" i="2"/>
  <c r="F43" i="2"/>
  <c r="E43" i="2"/>
  <c r="D43" i="2"/>
  <c r="D18" i="12" l="1"/>
  <c r="H74" i="2"/>
  <c r="H73" i="2"/>
  <c r="H72" i="2"/>
  <c r="C48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G54" i="4" l="1"/>
  <c r="C58" i="4" l="1"/>
  <c r="C60" i="4"/>
  <c r="E24" i="9" l="1"/>
  <c r="F24" i="9"/>
  <c r="D24" i="9"/>
  <c r="I23" i="3" l="1"/>
  <c r="D120" i="5" l="1"/>
  <c r="G31" i="4"/>
  <c r="G35" i="4"/>
  <c r="G37" i="4"/>
  <c r="G46" i="4"/>
  <c r="G51" i="4"/>
  <c r="I11" i="3" l="1"/>
  <c r="I13" i="3"/>
  <c r="C224" i="5" l="1"/>
  <c r="C223" i="5"/>
  <c r="C222" i="5"/>
  <c r="G119" i="5" l="1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53" i="4"/>
  <c r="G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G219" i="5"/>
  <c r="G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C100" i="8" l="1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24" i="9" l="1"/>
  <c r="C6" i="5" l="1"/>
  <c r="C6" i="6"/>
  <c r="C6" i="8"/>
  <c r="C6" i="9"/>
  <c r="C5" i="9"/>
  <c r="D85" i="6" l="1"/>
  <c r="F85" i="6"/>
  <c r="C59" i="4" l="1"/>
  <c r="D44" i="4"/>
  <c r="D22" i="4" l="1"/>
  <c r="I101" i="8" l="1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G68" i="5"/>
  <c r="D67" i="5"/>
  <c r="B52" i="5"/>
  <c r="G51" i="5"/>
  <c r="D50" i="5"/>
  <c r="B36" i="5"/>
  <c r="G35" i="5"/>
  <c r="D34" i="5"/>
  <c r="B20" i="5"/>
  <c r="D50" i="4"/>
  <c r="C49" i="4"/>
  <c r="D49" i="4" s="1"/>
  <c r="C48" i="4"/>
  <c r="D48" i="4" s="1"/>
  <c r="C47" i="4"/>
  <c r="D47" i="4" s="1"/>
  <c r="B47" i="4"/>
  <c r="D45" i="4"/>
  <c r="C43" i="4"/>
  <c r="D43" i="4" s="1"/>
  <c r="C42" i="4"/>
  <c r="D42" i="4" s="1"/>
  <c r="C41" i="4"/>
  <c r="D41" i="4" s="1"/>
  <c r="C40" i="4"/>
  <c r="D40" i="4" s="1"/>
  <c r="C39" i="4"/>
  <c r="D39" i="4" s="1"/>
  <c r="C38" i="4"/>
  <c r="D38" i="4" s="1"/>
  <c r="B38" i="4"/>
  <c r="D36" i="4"/>
  <c r="B36" i="4"/>
  <c r="D34" i="4"/>
  <c r="C33" i="4"/>
  <c r="D33" i="4" s="1"/>
  <c r="C32" i="4"/>
  <c r="D32" i="4" s="1"/>
  <c r="B32" i="4"/>
  <c r="D30" i="4"/>
  <c r="C29" i="4"/>
  <c r="D29" i="4" s="1"/>
  <c r="D28" i="4"/>
  <c r="D27" i="4"/>
  <c r="D26" i="4"/>
  <c r="D25" i="4"/>
  <c r="D24" i="4"/>
  <c r="D23" i="4"/>
  <c r="D21" i="4"/>
  <c r="D20" i="4"/>
  <c r="C19" i="4"/>
  <c r="D19" i="4" s="1"/>
  <c r="B19" i="4"/>
  <c r="O101" i="8" l="1"/>
  <c r="C5" i="8" l="1"/>
  <c r="L101" i="8"/>
  <c r="F16" i="8"/>
  <c r="F52" i="3"/>
  <c r="E52" i="3"/>
  <c r="G51" i="3"/>
  <c r="G50" i="3"/>
  <c r="G49" i="3"/>
  <c r="G48" i="3"/>
  <c r="G47" i="3"/>
  <c r="G46" i="3"/>
  <c r="G45" i="3"/>
  <c r="F40" i="3"/>
  <c r="E40" i="3"/>
  <c r="G39" i="3"/>
  <c r="G38" i="3"/>
  <c r="G37" i="3"/>
  <c r="G36" i="3"/>
  <c r="G35" i="3"/>
  <c r="G34" i="3"/>
  <c r="G33" i="3"/>
  <c r="G32" i="3"/>
  <c r="I22" i="3"/>
  <c r="I21" i="3"/>
  <c r="I20" i="3"/>
  <c r="I19" i="3"/>
  <c r="I18" i="3"/>
  <c r="I17" i="3"/>
  <c r="I16" i="3"/>
  <c r="I15" i="3"/>
  <c r="I14" i="3"/>
  <c r="I12" i="3"/>
  <c r="C5" i="3"/>
  <c r="G23" i="3" l="1"/>
  <c r="G21" i="3"/>
  <c r="G14" i="3"/>
  <c r="G20" i="3"/>
  <c r="G16" i="3"/>
  <c r="G19" i="3"/>
  <c r="G22" i="3"/>
  <c r="G18" i="3"/>
  <c r="G13" i="3"/>
  <c r="G15" i="3"/>
  <c r="G17" i="3"/>
  <c r="G12" i="3"/>
  <c r="G11" i="3" l="1"/>
  <c r="G27" i="3" s="1"/>
  <c r="C5" i="6" l="1"/>
  <c r="F14" i="5"/>
  <c r="E14" i="5"/>
  <c r="D14" i="5"/>
  <c r="C14" i="5"/>
  <c r="F13" i="5"/>
  <c r="E13" i="5"/>
  <c r="D224" i="5" s="1"/>
  <c r="C13" i="5"/>
  <c r="F12" i="5"/>
  <c r="E12" i="5"/>
  <c r="D223" i="5" s="1"/>
  <c r="C12" i="5"/>
  <c r="F11" i="5"/>
  <c r="E11" i="5"/>
  <c r="D222" i="5" s="1"/>
  <c r="C11" i="5"/>
  <c r="F10" i="5"/>
  <c r="E10" i="5"/>
  <c r="C10" i="5"/>
  <c r="C5" i="5"/>
  <c r="C5" i="4"/>
  <c r="F11" i="4"/>
  <c r="F12" i="4"/>
  <c r="F13" i="4"/>
  <c r="E11" i="4"/>
  <c r="D58" i="4" s="1"/>
  <c r="E12" i="4"/>
  <c r="E13" i="4"/>
  <c r="D60" i="4" s="1"/>
  <c r="C11" i="4"/>
  <c r="C12" i="4"/>
  <c r="C13" i="4"/>
  <c r="D11" i="4"/>
  <c r="D12" i="4"/>
  <c r="D13" i="4"/>
  <c r="F10" i="4"/>
  <c r="E10" i="4"/>
  <c r="D10" i="4"/>
  <c r="C10" i="4"/>
  <c r="I76" i="2"/>
  <c r="G76" i="2" s="1"/>
  <c r="H76" i="2"/>
  <c r="I75" i="2"/>
  <c r="G75" i="2" s="1"/>
  <c r="H75" i="2"/>
  <c r="I74" i="2"/>
  <c r="G74" i="2" s="1"/>
  <c r="I73" i="2"/>
  <c r="G73" i="2" s="1"/>
  <c r="I72" i="2"/>
  <c r="I47" i="2"/>
  <c r="G47" i="2" s="1"/>
  <c r="H47" i="2"/>
  <c r="I46" i="2"/>
  <c r="G46" i="2" s="1"/>
  <c r="H46" i="2"/>
  <c r="I45" i="2"/>
  <c r="G45" i="2" s="1"/>
  <c r="H45" i="2"/>
  <c r="I44" i="2"/>
  <c r="G44" i="2" s="1"/>
  <c r="G48" i="2" s="1"/>
  <c r="H44" i="2"/>
  <c r="J16" i="2"/>
  <c r="J15" i="2"/>
  <c r="J14" i="2"/>
  <c r="J13" i="2"/>
  <c r="H77" i="2" l="1"/>
  <c r="G77" i="2"/>
  <c r="H48" i="2"/>
  <c r="E14" i="4"/>
  <c r="D59" i="4"/>
  <c r="G10" i="5"/>
  <c r="F15" i="5"/>
  <c r="G14" i="5"/>
  <c r="G13" i="5"/>
  <c r="G12" i="5"/>
  <c r="E15" i="5"/>
  <c r="D15" i="5"/>
  <c r="G11" i="5"/>
  <c r="C15" i="5"/>
  <c r="C14" i="4"/>
  <c r="G13" i="4"/>
  <c r="G12" i="4"/>
  <c r="F14" i="4"/>
  <c r="G11" i="4"/>
  <c r="G10" i="4"/>
  <c r="I48" i="2"/>
  <c r="D14" i="4"/>
  <c r="G15" i="5" l="1"/>
  <c r="G14" i="4"/>
</calcChain>
</file>

<file path=xl/sharedStrings.xml><?xml version="1.0" encoding="utf-8"?>
<sst xmlns="http://schemas.openxmlformats.org/spreadsheetml/2006/main" count="1158" uniqueCount="633">
  <si>
    <t>ESTADO:</t>
  </si>
  <si>
    <t>MES:</t>
  </si>
  <si>
    <t>METAS</t>
  </si>
  <si>
    <t>METAS AL PERIODO</t>
  </si>
  <si>
    <t>NIVELES</t>
  </si>
  <si>
    <t>INCORPORADOS</t>
  </si>
  <si>
    <t>UCN'S</t>
  </si>
  <si>
    <t>ACTIVOS</t>
  </si>
  <si>
    <t>INCORPORADOS Y REINCOMPORADOS AL PERIODO</t>
  </si>
  <si>
    <t>JUSTIFICACIÓN DEL LOGRO DE LA META POR NIVEL EN EL PERIODO</t>
  </si>
  <si>
    <t>META</t>
  </si>
  <si>
    <t>LOGRO</t>
  </si>
  <si>
    <t>LOGRO + INCORPORACION</t>
  </si>
  <si>
    <t>ALFABETIZACIÓN</t>
  </si>
  <si>
    <t>INICIAL</t>
  </si>
  <si>
    <t>INTERMEDIO</t>
  </si>
  <si>
    <t>AVANZADO</t>
  </si>
  <si>
    <t>PRESUPUESTO RAMO 11</t>
  </si>
  <si>
    <t>PRESUPUESTO</t>
  </si>
  <si>
    <t>ANUAL</t>
  </si>
  <si>
    <t>AL PERIODO</t>
  </si>
  <si>
    <t>EXPLICACIÓN DE LA VARIACIÓN PRESUPUESTAL EN EL RAMO 11</t>
  </si>
  <si>
    <t>PRESUPUESTO ORIGINAL ANUAL</t>
  </si>
  <si>
    <t>%</t>
  </si>
  <si>
    <t>EJERCIDO+COMP</t>
  </si>
  <si>
    <t>TOTAL</t>
  </si>
  <si>
    <r>
      <t xml:space="preserve">NOTA: </t>
    </r>
    <r>
      <rPr>
        <sz val="11"/>
        <color theme="1"/>
        <rFont val="Calibri"/>
        <family val="2"/>
        <scheme val="minor"/>
      </rPr>
      <t>EL PORCENTAJE REPRESENTA LA CANTIDAD DE EJERCIDO Y COMPROMETIDO UTILIZADO EN EL MES CON RESPECTO AL PRESUPUESTO MODIFICADO</t>
    </r>
  </si>
  <si>
    <t>PRESUPUESTO RAMO 33</t>
  </si>
  <si>
    <t>EXPLICACIÓN DE LA VARIACIÓN PRESUPUESTAL EN EL RAMO 33</t>
  </si>
  <si>
    <t>ACCIONES A REALIZAR EN EL PERIODO PARA LOGRAR MEJORAS EN EL CUMPLIMIENTO DE METAS Y APLICACIÓN DEL GASTO</t>
  </si>
  <si>
    <t>RESPONSABLE DEL LLENADO</t>
  </si>
  <si>
    <t>NOMBRE Y FIRMA</t>
  </si>
  <si>
    <t>PERIODO:</t>
  </si>
  <si>
    <t>FIGURA</t>
  </si>
  <si>
    <t>PROYECTO</t>
  </si>
  <si>
    <t>FIGURAS DE GRATIFICACIÓN FIJA CON VINCULACION VIGENTE EN EL PERIODO</t>
  </si>
  <si>
    <t>DIFERENCIA</t>
  </si>
  <si>
    <t>APOYO OTROGADO EN EL PERIODO</t>
  </si>
  <si>
    <t>ENLACE EDUCATIVO (ALFA E INICIAL)</t>
  </si>
  <si>
    <t>FORMACION</t>
  </si>
  <si>
    <t>FORMADORES ESPECIALIZADOS HISPANOS</t>
  </si>
  <si>
    <t>FORMADORES ESPECIALIZADOS INDÍGENAS</t>
  </si>
  <si>
    <t>APOYO DE ACREDITACIÓN</t>
  </si>
  <si>
    <t>ACREDITACIÓN</t>
  </si>
  <si>
    <t>APOYO INFORMÁTICO</t>
  </si>
  <si>
    <t>ENLACE DE ACREDITACIÓN</t>
  </si>
  <si>
    <t xml:space="preserve">ENLACE REGIONAL </t>
  </si>
  <si>
    <t>ATENCION A LA DEMANDA</t>
  </si>
  <si>
    <t>ORGANIZADOR DE SERVICIOS EDUCATIVOS EN CZ</t>
  </si>
  <si>
    <t>COORDINACION DE ZONA</t>
  </si>
  <si>
    <t>APOYO INFORMÁTICO, LOGÍSTICO O TÉCNICO</t>
  </si>
  <si>
    <t>PLAZAS COMUNITARIAS</t>
  </si>
  <si>
    <t>TOTAL DE FIGURAS</t>
  </si>
  <si>
    <t xml:space="preserve">ROL DE LA FIGURA </t>
  </si>
  <si>
    <t>AREA ENCARGADA</t>
  </si>
  <si>
    <t>NUMERO DE FIGURAS</t>
  </si>
  <si>
    <t>APOYO OTORGADO EN EL PERIODO</t>
  </si>
  <si>
    <t>FIGURAS DE PRODUCTIVIDAD</t>
  </si>
  <si>
    <t>NUMERO DE FIGURAS VINCULADAS</t>
  </si>
  <si>
    <t>ASESORES EDUCATIVOS HISPANOS</t>
  </si>
  <si>
    <t>ASESORES EDUCATIVOS INDIGENAS</t>
  </si>
  <si>
    <t>PROMOTOR DE PLAZA COMUNITARIA ATENCIÓN</t>
  </si>
  <si>
    <t>PROMOTOR DE PLAZA COMUNITARIA SERVICIOS INTEGRALES</t>
  </si>
  <si>
    <t>APOYO TÉCNICO DE PLAZA COMUNITARIA SERVICIOS INTEGRALES</t>
  </si>
  <si>
    <t>APOYO TÉCNICO DE PLAZA COMUNITARIA PLAZAS MÓVILES</t>
  </si>
  <si>
    <t>APOYO TÉCNICO DE PLAZA COMUNITARIA PLAZAS EN DESARROLLO</t>
  </si>
  <si>
    <t>APOYO TÉCNICO DE PLAZA COMUNITARIA COLABORACIÓN</t>
  </si>
  <si>
    <t>COMENTARIOS Y/O OBSERVACIONES</t>
  </si>
  <si>
    <t>CAPITULO</t>
  </si>
  <si>
    <t>MODIFICADO</t>
  </si>
  <si>
    <t>PARTIDA</t>
  </si>
  <si>
    <t>CONCEPTO</t>
  </si>
  <si>
    <t>SELECCIONA</t>
  </si>
  <si>
    <t>MATERIALES Y ÚTILES DE OFICINA</t>
  </si>
  <si>
    <t>DIETAS</t>
  </si>
  <si>
    <t>MATERIALES Y ÚTILES DE IMPRESIÓN Y REPRODUCCIÓN</t>
  </si>
  <si>
    <t>HABERES</t>
  </si>
  <si>
    <t>MATERIAL ESTADÍSTICO Y GEOGRÁFICO</t>
  </si>
  <si>
    <t>SUELDOS BASE</t>
  </si>
  <si>
    <t>RETRIBUCIONES POR ADSCRIPCIÓN EN EL EXTRANJERO</t>
  </si>
  <si>
    <t>MATERIAL DE APOYO INFORMATIVO</t>
  </si>
  <si>
    <t>HONORARIOS</t>
  </si>
  <si>
    <t>SUELDOS BASE AL PERSONAL EVENTUAL</t>
  </si>
  <si>
    <t>MATERIAL DE LIMPIEZA</t>
  </si>
  <si>
    <t>COMPENSACIONES A SUSTITUTOS DE PROFESORES</t>
  </si>
  <si>
    <t>MATERIALES Y SUMINISTROS PARA PLANTELES EDUCATIVOS</t>
  </si>
  <si>
    <t>RETRIBUCIONES POR SERVICIOS DE CARÁCTER SOCIAL</t>
  </si>
  <si>
    <t>RETRIBUCIÓN A LOS REPRESENTANTES DE LOS TRABAJADORES Y DE LOS PATRONES EN LA JUNTA FEDERAL DE CONCILIACIÓN Y ARBITRAJE</t>
  </si>
  <si>
    <t>PRIMA QUINQUENAL POR AÑOS DE SERVICIOS EFECTIVOS PRESTADOS</t>
  </si>
  <si>
    <t>ACREDITACIÓN POR AÑOS DE SERVICIO EN LA DOCENCIA Y AL PERSONAL ADMINISTRATIVO DE LAS INSTITUCIONES DE EDUCACIÓN SUPERIOR</t>
  </si>
  <si>
    <t>UTENSILIOS PARA EL SERVICIO DE ALIMENTACIÓN</t>
  </si>
  <si>
    <t>PRIMA DE PERSEVERANCIA POR AÑOS DE SERVICIO ACTIVO EN EL EJÉRCITO, FUERZA AÉREA Y ARMADA MEXICANOS</t>
  </si>
  <si>
    <t>CEMENTO Y PRODUCTOS DE CONCRETO</t>
  </si>
  <si>
    <t>ANTIGÜEDAD</t>
  </si>
  <si>
    <t>CAL, YESO Y PRODUCTOS DE YESO</t>
  </si>
  <si>
    <t>PRIMAS DE VACACIONES Y DOMINICAL</t>
  </si>
  <si>
    <t>MADERA Y PRODUCTOS DE MADERA</t>
  </si>
  <si>
    <t>AGUINALDO O GRATIFICACIÓN DE FIN DE AÑO</t>
  </si>
  <si>
    <t>VIDRIO Y PRODUCTOS DE VIDRIO</t>
  </si>
  <si>
    <t>REMUNERACIONES POR HORAS EXTRAORDINARIAS</t>
  </si>
  <si>
    <t>MATERIAL ELÉCTRICO Y ELECTRÓNICO</t>
  </si>
  <si>
    <t>ACREDITACIÓN POR TITULACIÓN EN LA DOCENCIA</t>
  </si>
  <si>
    <t>MATERIALES COMPLEMENTARIOS</t>
  </si>
  <si>
    <t>ACREDITACIÓN AL PERSONAL DOCENTE POR AÑOS DE ESTUDIO DE LICENCIATURA</t>
  </si>
  <si>
    <t>OTROS MATERIALES Y ARTÍCULOS DE CONSTRUCCIÓN Y REPARACIÓN</t>
  </si>
  <si>
    <t>COMPENSACIONES POR SERVICIOS ESPECIALES</t>
  </si>
  <si>
    <t>MEDICINAS Y PRODUCTOS FARMACÉUTICOS</t>
  </si>
  <si>
    <t>COMPENSACIONES POR SERVICIOS EVENTUALES</t>
  </si>
  <si>
    <t>MATERIALES, ACCESORIOS Y SUMINISTROS MÉDICOS</t>
  </si>
  <si>
    <t>COMPENSACIONES DE RETIRO</t>
  </si>
  <si>
    <t>COMPENSACIONES DE SERVICIOS</t>
  </si>
  <si>
    <t>COMPENSACIONES ADICIONALES POR SERVICIOS ESPECIALES</t>
  </si>
  <si>
    <t>ASIGNACIONES DOCENTES, PEDAGÓGICAS GENÉRICAS Y ESPECÍFICAS</t>
  </si>
  <si>
    <t>VESTUARIO Y UNIFORMES</t>
  </si>
  <si>
    <t>COMPENSACIÓN POR ADQUISICIÓN DE MATERIAL DIDÁCTICO</t>
  </si>
  <si>
    <t>PRENDAS DE PROTECCIÓN PERSONAL</t>
  </si>
  <si>
    <t>COMPENSACIÓN POR ACTUALIZACIÓN Y FORMACIÓN ACADÉMICA</t>
  </si>
  <si>
    <t>ARTÍCULOS DEPORTIVOS</t>
  </si>
  <si>
    <t>COMPENSACIONES A MÉDICOS RESIDENTES</t>
  </si>
  <si>
    <t>PRODUCTOS TEXTILES</t>
  </si>
  <si>
    <t>GASTOS CONTINGENTES PARA EL PERSONAL RADICADO EN EL EXTRANJERO</t>
  </si>
  <si>
    <t>BLANCOS Y OTROS PRODUCTOS TEXTILES, EXCEPTO PRENDAS DE VESTIR</t>
  </si>
  <si>
    <t>ASIGNACIONES INHERENTES A LA CONCLUSIÓN DE SERVICIOS EN LA ADMINISTRACIÓN PÚBLICA FEDERAL</t>
  </si>
  <si>
    <t>HERRAMIENTAS MENORES</t>
  </si>
  <si>
    <t>SOBREHABERES</t>
  </si>
  <si>
    <t>REFACCIONES Y ACCESORIOS MENORES DE EDIFICIOS</t>
  </si>
  <si>
    <t>ASIGNACIONES DE TÉCNICO</t>
  </si>
  <si>
    <t>ASIGNACIONES DE MANDO</t>
  </si>
  <si>
    <t>REFACCIONES Y ACCESORIOS PARA EQUIPO DE CÓMPUTO</t>
  </si>
  <si>
    <t>ASIGNACIONES POR COMISIÓN</t>
  </si>
  <si>
    <t>REFACCIONES Y ACCESORIOS MENORES DE EQUIPO DE TRANSPORTE</t>
  </si>
  <si>
    <t>ASIGNACIONES DE VUELO</t>
  </si>
  <si>
    <t>REFACCIONES Y ACCESORIOS MENORES DE MAQUINARIA Y OTROS EQUIPOS</t>
  </si>
  <si>
    <t>ASIGNACIONES DE TÉCNICO ESPECIAL</t>
  </si>
  <si>
    <t>REFACCIONES Y ACCESORIOS MENORES OTROS BIENES MUEBLES</t>
  </si>
  <si>
    <t>HONORARIOS ESPECIALES</t>
  </si>
  <si>
    <t>SERVICIO DE ENERGÍA ELÉCTRICA</t>
  </si>
  <si>
    <t>PARTICIPACIONES POR VIGILANCIA EN EL CUMPLIMIENTO DE LAS LEYES Y CUSTODIA DE VALORES</t>
  </si>
  <si>
    <t>SERVICIO DE GAS</t>
  </si>
  <si>
    <t>APORTACIONES AL ISSSTE</t>
  </si>
  <si>
    <t>SERVICIO DE AGUA</t>
  </si>
  <si>
    <t>APORTACIONES AL ISSFAM</t>
  </si>
  <si>
    <t>SERVICIO TELEFÓNICO CONVENCIONAL</t>
  </si>
  <si>
    <t>APORTACIONES AL IMSS</t>
  </si>
  <si>
    <t>SERVICIO DE TELEFONÍA CELULAR</t>
  </si>
  <si>
    <t>APORTACIONES DE SEGURIDAD SOCIAL CONTRACTUALES</t>
  </si>
  <si>
    <t>SERVICIO DE RADIOLOCALIZACIÓN</t>
  </si>
  <si>
    <t>APORTACIONES AL SEGURO DE CESANTÍA EN EDAD AVANZADA Y VEJEZ</t>
  </si>
  <si>
    <t>SERVICIOS DE TELECOMUNICACIONES</t>
  </si>
  <si>
    <t>APORTACIONES AL FOVISSSTE</t>
  </si>
  <si>
    <t>SERVICIOS DE CONDUCCIÓN DE SEÑALES ANALÓGICAS Y DIGITALES</t>
  </si>
  <si>
    <t>APORTACIONES AL INFONAVIT</t>
  </si>
  <si>
    <t>SERVICIO POSTAL</t>
  </si>
  <si>
    <t>APORTACIONES AL SISTEMA DE AHORRO PARA EL RETIRO</t>
  </si>
  <si>
    <t>SERVICIO TELEGRÁFICO</t>
  </si>
  <si>
    <t>DEPÓSITOS PARA EL AHORRO SOLIDARIO</t>
  </si>
  <si>
    <t>SERVICIOS INTEGRALES DE TELECOMUNICACIÓN</t>
  </si>
  <si>
    <t>CUOTAS PARA EL SEGURO DE VIDA DEL PERSONAL CIVIL</t>
  </si>
  <si>
    <t>CONTRATACIÓN DE OTROS SERVICIOS</t>
  </si>
  <si>
    <t>CUOTAS PARA EL SEGURO DE VIDA DEL PERSONAL MILITAR</t>
  </si>
  <si>
    <t>ARRENDAMIENTO DE EDIFICIOS Y LOCALES</t>
  </si>
  <si>
    <t>CUOTAS PARA EL SEGURO DE GASTOS MÉDICOS DEL PERSONAL CIVIL</t>
  </si>
  <si>
    <t>ARRENDAMIENTO DE EQUIPO Y BIENES INFORMÁTICOS</t>
  </si>
  <si>
    <t>CUOTAS PARA EL SEGURO DE SEPARACIÓN INDIVIDUALIZADO</t>
  </si>
  <si>
    <t>ARRENDAMIENTO DE MOBILIARIO</t>
  </si>
  <si>
    <t>CUOTAS PARA EL SEGURO COLECTIVO DE RETIRO</t>
  </si>
  <si>
    <t>ARRENDAMIENTO DE MAQUINARIA Y EQUIPO</t>
  </si>
  <si>
    <t>SEGURO DE RESPONSABILIDAD CIVIL, ASISTENCIA LEGAL Y OTROS SEGUROS</t>
  </si>
  <si>
    <t>PATENTES, REGALÍAS Y OTROS</t>
  </si>
  <si>
    <t>CUOTAS PARA EL FONDO DE AHORRO DEL PERSONAL CIVIL</t>
  </si>
  <si>
    <t>ASESORÍAS ASOCIADAS A CONVENIOS, TRATADOS O ACUERDOS</t>
  </si>
  <si>
    <t>CUOTAS PARA EL FONDO DE AHORRO DE GENERALES, ALMIRANTES, JEFES Y OFICIALES</t>
  </si>
  <si>
    <t>OTRAS ASESORÍAS PARA LA OPERACIÓN DE PROGRAMAS</t>
  </si>
  <si>
    <t>CUOTAS PARA EL FONDO DE TRABAJO DEL PERSONAL DEL EJÉRCITO, FUERZA AÉREA Y ARMADA MEXICANOS</t>
  </si>
  <si>
    <t>SERVICIOS DE INFORMÁTICA</t>
  </si>
  <si>
    <t>INDEMNIZACIONES POR ACCIDENTES EN EL TRABAJO</t>
  </si>
  <si>
    <t>SERVICIOS PARA CAPACITACIÓN A SERVIDORES PÚBLICOS</t>
  </si>
  <si>
    <t>PAGO DE LIQUIDACIONES</t>
  </si>
  <si>
    <t>ESTUDIOS E INVESTIGACIONES</t>
  </si>
  <si>
    <t>PRESTACIONES DE RETIRO</t>
  </si>
  <si>
    <t>OTROS SERVICIOS COMERCIALES</t>
  </si>
  <si>
    <t>PRESTACIONES ESTABLECIDAS POR CONDICIONES GENERALES DE TRABAJO O CONTRATOS COLECTIVOS DE TRABAJO</t>
  </si>
  <si>
    <t>COMPENSACIÓN GARANTIZADA</t>
  </si>
  <si>
    <t>ASIGNACIONES ADICIONALES AL SUELDO</t>
  </si>
  <si>
    <t>APOYOS A LA CAPACITACIÓN DE LOS SERVIDORES PÚBLICOS</t>
  </si>
  <si>
    <t>SERVICIOS DE VIGILANCIA</t>
  </si>
  <si>
    <t>OTRAS PRESTACIONES</t>
  </si>
  <si>
    <t>SERVICIOS BANCARIOS Y FINANCIEROS</t>
  </si>
  <si>
    <t>PAGO EXTRAORDINARIO POR RIESGO</t>
  </si>
  <si>
    <t>SEGUROS DE BIENES PATRIMONIALES</t>
  </si>
  <si>
    <t>INCREMENTOS A LAS PERCEPCIONES</t>
  </si>
  <si>
    <t>FLETES Y MANIOBRAS</t>
  </si>
  <si>
    <t>CREACIÓN DE PLAZAS</t>
  </si>
  <si>
    <t>OTRAS MEDIDAS DE CARÁCTER LABORAL Y ECONÓMICO</t>
  </si>
  <si>
    <t>PREVISIONES PARA APORTACIONES AL ISSSTE</t>
  </si>
  <si>
    <t>PREVISIONES PARA APORTACIONES AL FOVISSSTE</t>
  </si>
  <si>
    <t>MANTENIMIENTO Y CONSERVACIÓN DE BIENES INFORMÁTICOS</t>
  </si>
  <si>
    <t>PREVISIONES PARA APORTACIONES AL SISTEMA DE AHORRO PARA EL RETIRO</t>
  </si>
  <si>
    <t>PREVISIONES PARA APORTACIONES AL SEGURO DE CESANTÍA EN EDAD AVANZADA Y VEJEZ</t>
  </si>
  <si>
    <t>MANTENIMIENTO Y CONSERVACIÓN DE MAQUINARIA Y EQUIPO</t>
  </si>
  <si>
    <t>PREVISIONES PARA LOS DEPÓSITOS AL AHORRO SOLIDARIO</t>
  </si>
  <si>
    <t>SERVICIOS DE LAVANDERÍA, LIMPIEZA E HIGIENE</t>
  </si>
  <si>
    <t>ESTÍMULOS POR PRODUCTIVIDAD Y EFICIENCIA</t>
  </si>
  <si>
    <t>SERVICIOS DE JARDINERÍA Y FUMIGACIÓN</t>
  </si>
  <si>
    <t>ESTÍMULOS AL PERSONAL OPERATIVO</t>
  </si>
  <si>
    <t>PASAJES AÉREOS NACIONALES PARA LABORES EN CAMPO Y DE SUPERVISIÓN</t>
  </si>
  <si>
    <t>PASAJES TERRESTRES NACIONALES PARA LABORES EN CAMPO Y DE SUPERVISIÓN</t>
  </si>
  <si>
    <t>VIÁTICOS NACIONALES PARA LABORES EN CAMPO Y DE SUPERVISIÓN</t>
  </si>
  <si>
    <t>MATERIALES Y ÚTILES PARA EL PROCESAMIENTO EN EQUIPOS Y BIENES INFORMÁTICOS</t>
  </si>
  <si>
    <t>GASTOS PARA OPERATIVOS Y TRABAJOS DE CAMPO EN ÁREAS RURALES</t>
  </si>
  <si>
    <t>MATERIAL PARA INFORMACIÓN EN ACTIVIDADES DE INVESTIGACIÓN CIENTÍFICA Y TECNOLÓGICA</t>
  </si>
  <si>
    <t>GASTOS DE ORDEN SOCIAL</t>
  </si>
  <si>
    <t>CONGRESOS Y CONVENCIONES</t>
  </si>
  <si>
    <t>OTROS IMPUESTOS Y DERECHOS</t>
  </si>
  <si>
    <t>PRODUCTOS ALIMENTICIOS PARA EL EJÉRCITO, FUERZA AÉREA Y ARMADA MEXICANOS, Y PARA LOS EFECTIVOS QUE PARTICIPEN EN PROGRAMAS DE SEGURIDAD PÚBLICA</t>
  </si>
  <si>
    <t>IMPUESTO SOBRE NÓMINAS</t>
  </si>
  <si>
    <t>PRODUCTOS ALIMENTICIOS PARA PERSONAS DERIVADO DE LA PRESTACIÓN DE SERVICIOS PÚBLICOS EN UNIDADES DE SALUD, EDUCATIVAS, DE READAPTACIÓN SOCIAL Y OTRAS</t>
  </si>
  <si>
    <t>APOYO A VOLUNTARIOS QUE PARTICIPAN EN DIVERSOS PROGRAMAS FEDERALES</t>
  </si>
  <si>
    <t>PRODUCTOS ALIMENTICIOS PARA EL PERSONAL QUE REALIZA LABORES EN CAMPO O DE SUPERVISIÓN</t>
  </si>
  <si>
    <t>PRODUCTOS ALIMENTICIOS PARA EL PERSONAL EN LAS INSTALACIONES DE LAS DEPENDENCIAS Y ENTIDADES</t>
  </si>
  <si>
    <t>PRODUCTOS ALIMENTICIOS PARA LA POBLACIÓN EN CASO DE DESASTRES NATURALES</t>
  </si>
  <si>
    <t>PRODUCTOS ALIMENTICIOS PARA EL PERSONAL DERIVADO DE ACTIVIDADES EXTRAORDINARIAS</t>
  </si>
  <si>
    <t>PRODUCTOS ALIMENTICIOS PARA ANIMALES</t>
  </si>
  <si>
    <t>PRODUCTOS ALIMENTICIOS, AGROPECUARIOS Y FORESTALES ADQUIRIDOS COMO MATERIA PRIMA</t>
  </si>
  <si>
    <t>INSUMOS TEXTILES ADQUIRIDOS COMO MATERIA PRIMA</t>
  </si>
  <si>
    <t>PRODUCTOS DE PAPEL, CARTÓN E IMPRESOS ADQUIRIDOS COMO MATERIA PRIMA</t>
  </si>
  <si>
    <t>COMBUSTIBLES, LUBRICANTES, ADITIVOS, CARBÓN Y SUS DERIVADOS ADQUIRIDOS COMO MATERIA PRIMA</t>
  </si>
  <si>
    <t>PRODUCTOS QUÍMICOS, FARMACÉUTICOS Y DE LABORATORIO ADQUIRIDOS COMO MATERIA PRIMA</t>
  </si>
  <si>
    <t>PRODUCTOS METÁLICOS Y A BASE DE MINERALES NO METÁLICOS ADQUIRIDOS COMO MATERIA PRIMA</t>
  </si>
  <si>
    <t>PRODUCTOS DE CUERO, PIEL, PLÁSTICO Y HULE ADQUIRIDOS COMO MATERIA PRIMA</t>
  </si>
  <si>
    <t>MERCANCÍAS PARA SU COMERCIALIZACIÓN EN TIENDAS DEL SECTOR PÚBLICO</t>
  </si>
  <si>
    <t>OTROS PRODUCTOS ADQUIRIDOS COMO MATERIA PRIMA</t>
  </si>
  <si>
    <t>PETRÓLEO, GAS Y SUS DERIVADOS ADQUIRIDOS COMO MATERIA PRIMA</t>
  </si>
  <si>
    <t>PRODUCTOS MINERALES NO METÁLICOS</t>
  </si>
  <si>
    <t>ARTÍCULOS METÁLICOS PARA LA CONSTRUCCIÓN</t>
  </si>
  <si>
    <t>PRODUCTOS QUÍMICOS BÁSICOS</t>
  </si>
  <si>
    <t>PLAGUICIDAS, ABONOS Y FERTILIZANTES</t>
  </si>
  <si>
    <t>MATERIALES, ACCESORIOS Y SUMINISTROS DE LABORATORIO</t>
  </si>
  <si>
    <t>OTROS PRODUCTOS QUÍMICOS</t>
  </si>
  <si>
    <t>COMBUSTIBLES, LUBRICANTES Y ADITIVOS PARA VEHÍCULOS TERRESTRES, AÉREOS, MARÍTIMOS, LACUSTRES Y FLUVIALES DESTINADOS A LA EJECUCIÓN DE PROGRAMAS DE SEGURIDAD PÚBLICA Y NACIONAL</t>
  </si>
  <si>
    <t>COMBUSTIBLES, LUBRICANTES Y ADITIVOS PARA VEHÍCULOS TERRESTRES, AÉREOS, MARÍTIMOS, LACUSTRES Y FLUVIALES DESTINADOS A SERVICIOS PÚBLICOS Y LA OPERACIÓN DE PROGRAMAS PÚBLICOS</t>
  </si>
  <si>
    <t>COMBUSTIBLES, LUBRICANTES Y ADITIVOS PARA VEHÍCULOS TERRESTRES, AÉREOS, MARÍTIMOS, LACUSTRES Y FLUVIALES DESTINADOS A SERVICIOS ADMINISTRATIVOS</t>
  </si>
  <si>
    <t>COMBUSTIBLES, LUBRICANTES Y ADITIVOS PARA VEHÍCULOS TERRESTRES, AÉREOS, MARÍTIMOS, LACUSTRES Y FLUVIALES ASIGNADOS A SERVIDORES PÚBLICOS</t>
  </si>
  <si>
    <t>COMBUSTIBLES, LUBRICANTES Y ADITIVOS PARA MAQUINARIA, EQUIPO DE PRODUCCIÓN Y SERVICIOS ADMINISTRATIVOS</t>
  </si>
  <si>
    <t>PIDIREGAS CARGOS VARIABLES</t>
  </si>
  <si>
    <t>COMBUSTIBLES NACIONALES PARA PLANTAS PRODUCTIVAS</t>
  </si>
  <si>
    <t>COMBUSTIBLES DE IMPORTACIÓN PARA PLANTAS PRODUCTIVAS</t>
  </si>
  <si>
    <t>SUSTANCIAS Y MATERIALES EXPLOSIVOS</t>
  </si>
  <si>
    <t>MATERIALES DE SEGURIDAD PÚBLICA</t>
  </si>
  <si>
    <t>PRENDAS DE PROTECCIÓN PARA SEGURIDAD PÚBLICA Y NACIONAL</t>
  </si>
  <si>
    <t>REFACCIONES Y ACCESORIOS MENORES DE MOBILIARIO Y EQUIPO DE ADMINISTRACIÓN, EDUCACIONAL Y RECREATIVO</t>
  </si>
  <si>
    <t>REFACCIONES Y ACCESORIOS MENORES DE EQUIPO E INSTRUMENTAL MÉDICO Y DE LABORATORIO</t>
  </si>
  <si>
    <t>REFACCIONES Y ACCESORIOS MENORES DE EQUIPO DE DEFENSA Y SEGURIDAD</t>
  </si>
  <si>
    <t>SERVICIOS GENERALES PARA PLANTELES EDUCATIVOS</t>
  </si>
  <si>
    <t>ARRENDAMIENTO DE TERRENOS</t>
  </si>
  <si>
    <t>ARRENDAMIENTO DE VEHÍCULOS TERRESTRES, AÉREOS, MARÍTIMOS, LACUSTRES Y FLUVIALES PARA LA EJECUCIÓN DE PROGRAMAS DE SEGURIDAD PÚBLICA Y NACIONAL</t>
  </si>
  <si>
    <t>ARRENDAMIENTO DE VEHÍCULOS TERRESTRES, AÉREOS, MARÍTIMOS, LACUSTRES Y FLUVIALES PARA SERVICIOS PÚBLICOS Y LA OPERACIÓN DE PROGRAMAS PÚBLICOS</t>
  </si>
  <si>
    <t>ARRENDAMIENTO DE VEHÍCULOS TERRESTRES, AÉREOS, MARÍTIMOS, LACUSTRES Y FLUVIALES PARA SERVICIOS ADMINISTRATIVOS</t>
  </si>
  <si>
    <t>ARRENDAMIENTO DE VEHÍCULOS TERRESTRES, AÉREOS, MARÍTIMOS, LACUSTRES Y FLUVIALES PARA DESASTRES NATURALES</t>
  </si>
  <si>
    <t>ARRENDAMIENTO DE VEHÍCULOS TERRESTRES, AÉREOS, MARÍTIMOS, LACUSTRES Y FLUVIALES PARA SERVIDORES PÚBLICOS</t>
  </si>
  <si>
    <t>ARRENDAMIENTO DE SUSTANCIAS Y PRODUCTOS QUÍMICOS</t>
  </si>
  <si>
    <t>PIDIREGAS CARGOS FIJOS</t>
  </si>
  <si>
    <t>OTROS ARRENDAMIENTOS</t>
  </si>
  <si>
    <t>ASESORÍAS POR CONTROVERSIAS EN EL MARCO DE LOS TRATADOS INTERNACIONALES</t>
  </si>
  <si>
    <t>CONSULTORÍAS PARA PROGRAMAS O PROYECTOS FINANCIADOS POR ORGANISMOS INTERNACIONALES</t>
  </si>
  <si>
    <t>SERVICIOS RELACIONADOS CON PROCEDIMIENTOS JURISDICCIONALES</t>
  </si>
  <si>
    <t>SERVICIOS ESTADÍSTICOS Y GEOGRÁFICOS</t>
  </si>
  <si>
    <t>SERVICIOS RELACIONADOS CON CERTIFICACIÓN DE PROCESOS</t>
  </si>
  <si>
    <t>SERVICIOS RELACIONADOS CON TRADUCCIONES</t>
  </si>
  <si>
    <t>IMPRESIONES DE DOCUMENTOS OFICIALES PARA LA PRESTACIÓN DE SERVICIOS PÚBLICOS, IDENTIFICACIÓN, FORMATOS ADMINISTRATIVOS Y FISCALES, FORMAS VALORADAS, CERTIFICADOS Y TÍTULOS</t>
  </si>
  <si>
    <t>IMPRESIÓN Y ELABORACIÓN DE MATERIAL INFORMATIVO DERIVADO DE LA OPERACIÓN Y ADMINISTRACIÓN DE LAS DEPENDENCIAS Y ENTIDADES</t>
  </si>
  <si>
    <t>INFORMACIÓN EN MEDIOS MASIVOS DERIVADA DE LA OPERACIÓN Y ADMINISTRACIÓN DE LAS DEPENDENCIAS Y ENTIDADES</t>
  </si>
  <si>
    <t>GASTOS DE SEGURIDAD PÚBLICA Y NACIONAL</t>
  </si>
  <si>
    <t>GASTOS EN ACTIVIDADES DE SEGURIDAD Y LOGÍSTICA DEL ESTADO MAYOR PRESIDENCIAL</t>
  </si>
  <si>
    <t>SUBCONTRATACIÓN DE SERVICIOS CON TERCEROS</t>
  </si>
  <si>
    <t>PROYECTOS PARA PRESTACIÓN DE SERVICIOS</t>
  </si>
  <si>
    <t>SERVICIOS INTEGRALES</t>
  </si>
  <si>
    <t>GASTOS INHERENTES A LA RECAUDACIÓN</t>
  </si>
  <si>
    <t>SEGURO DE RESPONSABILIDAD PATRIMONIAL DEL ESTADO</t>
  </si>
  <si>
    <t>ALMACENAJE, EMBALAJE Y ENVASE</t>
  </si>
  <si>
    <t>COMISIONES POR VENTAS</t>
  </si>
  <si>
    <t>MANTENIMIENTO Y CONSERVACIÓN DE INMUEBLES PARA LA PRESTACIÓN DE SERVICIOS ADMINISTRATIVOS</t>
  </si>
  <si>
    <t>MANTENIMIENTO Y CONSERVACIÓN DE INMUEBLES PARA LA PRESTACIÓN DE SERVICIOS PÚBLICOS</t>
  </si>
  <si>
    <t>MANTENIMIENTO Y CONSERVACIÓN DE MOBILIARIO Y EQUIPO DE ADMINISTRACIÓN</t>
  </si>
  <si>
    <t>INSTALACIÓN, REPARACIÓN Y MANTENIMIENTO DE EQUIPO E INSTRUMENTAL MÉDICO Y DE LABORATORIO</t>
  </si>
  <si>
    <t>MANTENIMIENTO Y CONSERVACIÓN DE VEHÍCULOS TERRESTRES, AÉREOS, MARÍTIMOS, LACUSTRES Y FLUVIALES</t>
  </si>
  <si>
    <t>REPARACIÓN Y MANTENIMIENTO DE EQUIPO DE DEFENSA Y SEGURIDAD</t>
  </si>
  <si>
    <t>MANTENIMIENTO Y CONSERVACIÓN DE PLANTAS E INSTALACIONES PRODUCTIVAS</t>
  </si>
  <si>
    <t>DIFUSIÓN DE MENSAJES SOBRE PROGRAMAS Y ACTIVIDADES GUBERNAMENTALES</t>
  </si>
  <si>
    <t>DIFUSIÓN DE MENSAJES COMERCIALES PARA PROMOVER LA VENTA DE PRODUCTOS O SERVICIOS</t>
  </si>
  <si>
    <t>SERVICIOS RELACIONADOS CON MONITOREO DE INFORMACIÓN EN MEDIOS MASIVOS</t>
  </si>
  <si>
    <t>PASAJES AÉREOS NACIONALES ASOCIADOS A LOS PROGRAMAS DE SEGURIDAD PÚBLICA Y NACIONAL</t>
  </si>
  <si>
    <t>PASAJES AÉREOS NACIONALES ASOCIADOS A DESASTRES NATURALES</t>
  </si>
  <si>
    <t>PASAJES AÉREOS NACIONALES PARA SERVIDORES PÚBLICOS DE MANDO EN EL DESEMPEÑO DE COMISIONES Y FUNCIONES OFICIALES</t>
  </si>
  <si>
    <t>PASAJES AÉREOS INTERNACIONALES ASOCIADOS A LOS PROGRAMAS DE SEGURIDAD PÚBLICA Y NACIONAL</t>
  </si>
  <si>
    <t>PASAJES AÉREOS INTERNACIONALES PARA SERVIDORES PÚBLICOS EN EL DESEMPEÑO DE COMISIONES Y FUNCIONES OFICIALES</t>
  </si>
  <si>
    <t>PASAJES TERRESTRES NACIONALES ASOCIADOS A LOS PROGRAMAS DE SEGURIDAD PÚBLICA Y NACIONAL</t>
  </si>
  <si>
    <t>PASAJES TERRESTRES NACIONALES ASOCIADOS A DESASTRES NATURALES</t>
  </si>
  <si>
    <t>PASAJES TERRESTRES NACIONALES PARA SERVIDORES PÚBLICOS DE MANDO EN EL DESEMPEÑO DE COMISIONES Y FUNCIONES OFICIALES</t>
  </si>
  <si>
    <t>PASAJES TERRESTRES INTERNACIONALES ASOCIADOS A LOS PROGRAMAS DE SEGURIDAD PÚBLICA Y NACIONAL</t>
  </si>
  <si>
    <t>PASAJES TERRESTRES INTERNACIONALES PARA SERVIDORES PÚBLICOS EN EL DESEMPEÑO DE COMISIONES Y FUNCIONES OFICIALES</t>
  </si>
  <si>
    <t>VIÁTICOS NACIONALES ASOCIADOS A LOS PROGRAMAS DE SEGURIDAD PÚBLICA Y NACIONAL</t>
  </si>
  <si>
    <t>VIÁTICOS NACIONALES ASOCIADOS A DESASTRES NATURALES</t>
  </si>
  <si>
    <t>VIÁTICOS NACIONALES PARA SERVIDORES PÚBLICOS EN EL DESEMPEÑO DE FUNCIONES OFICIALES</t>
  </si>
  <si>
    <t>VIÁTICOS EN EL EXTRANJERO ASOCIADOS A LOS PROGRAMAS DE SEGURIDAD PÚBLICA Y NACIONAL</t>
  </si>
  <si>
    <t>VIÁTICOS EN EL EXTRANJERO PARA SERVIDORES PÚBLICOS EN EL DESEMPEÑO DE COMISIONES Y FUNCIONES OFICIALES</t>
  </si>
  <si>
    <t>INSTALACIÓN DEL PERSONAL FEDERAL</t>
  </si>
  <si>
    <t>SERVICIOS INTEGRALES NACIONALES PARA SERVIDORES PÚBLICOS EN EL DESEMPEÑO DE COMISIONES Y FUNCIONES OFICIALES</t>
  </si>
  <si>
    <t>SERVICIOS INTEGRALES EN EL EXTRANJERO PARA SERVIDORES PÚBLICOS EN EL DESEMPEÑO DE COMISIONES Y FUNCIONES OFICIALES</t>
  </si>
  <si>
    <t>GASTOS DE CEREMONIAL DEL TITULAR DEL EJECUTIVO FEDERAL</t>
  </si>
  <si>
    <t>GASTOS DE CEREMONIAL DE LOS TITULARES DE LAS DEPENDENCIAS Y ENTIDADES</t>
  </si>
  <si>
    <t>GASTOS INHERENTES A LA INVESTIDURA PRESIDENCIAL</t>
  </si>
  <si>
    <t>EXPOSICIONES</t>
  </si>
  <si>
    <t>GASTOS PARA ALIMENTACIÓN DE SERVIDORES PÚBLICOS DE MANDO</t>
  </si>
  <si>
    <t>FUNERALES Y PAGAS DE DEFUNCIÓN</t>
  </si>
  <si>
    <t>IMPUESTOS Y DERECHOS DE EXPORTACIÓN</t>
  </si>
  <si>
    <t>IMPUESTOS Y DERECHOS DE IMPORTACIÓN</t>
  </si>
  <si>
    <t>EROGACIONES POR RESOLUCIONES POR AUTORIDAD COMPETENTE</t>
  </si>
  <si>
    <t>INDEMNIZACIONES POR EXPROPIACIÓN DE PREDIOS</t>
  </si>
  <si>
    <t>PENAS, MULTAS, ACCESORIOS Y ACTUALIZACIONES</t>
  </si>
  <si>
    <t>PÉRDIDAS DEL ERARIO FEDERAL</t>
  </si>
  <si>
    <t>OTROS GASTOS POR RESPONSABILIDADES</t>
  </si>
  <si>
    <t>EROGACIONES POR PAGO DE UTILIDADES</t>
  </si>
  <si>
    <t>GASTOS DE LAS COMISIONES INTERNACIONALES DE LÍMITES Y AGUAS</t>
  </si>
  <si>
    <t>GASTOS DE LAS OFICINAS DEL SERVICIO EXTERIOR MEXICANO</t>
  </si>
  <si>
    <t>ASIGNACIONES A LOS GRUPOS PARLAMENTARIOS</t>
  </si>
  <si>
    <t>PARTICIPACIONES EN ORGANOS DE GOBIERNO</t>
  </si>
  <si>
    <t>ACTIVIDADES DE COORDINACIÓN CON EL PRESIDENTE ELECTO</t>
  </si>
  <si>
    <t>SERVICIOS CORPORATIVOS PRESTADOS POR LAS ENTIDADES PARAESTATALES A SUS ORGANISMOS</t>
  </si>
  <si>
    <t>SERVICIOS PRESTADOS ENTRE ORGANISMOS DE UNA ENTIDAD PARAESTATAL</t>
  </si>
  <si>
    <t>EROGACIONES POR CUENTA DE TERCEROS</t>
  </si>
  <si>
    <t>EROGACIONES RECUPERABLES</t>
  </si>
  <si>
    <t>APERTURA DE FONDO ROTATORIO</t>
  </si>
  <si>
    <t>TRANSFERENCIAS PARA CUBRIR EL DÉFICIT DE OPERACIÓN Y LOS GASTOS DE ADMINISTRACIÓN ASOCIADOS AL OTORGAMIENTO DE SUBSIDIOS</t>
  </si>
  <si>
    <t>TRANSFERENCIAS A ENTIDADES EMPRESARIALES NO FINANCIERAS DERIVADAS DE LA OBTENCIÓN DE DERECHOS</t>
  </si>
  <si>
    <t>SUBSIDIOS A LA PRODUCCIÓN</t>
  </si>
  <si>
    <t>SUBSIDIOS A LA DISTRIBUCIÓN</t>
  </si>
  <si>
    <t>SUBSIDIOS PARA INVERSIÓN</t>
  </si>
  <si>
    <t>SUBSIDIOS A LA PRESTACIÓN DE SERVICIOS PÚBLICOS</t>
  </si>
  <si>
    <t>SUBSIDIOS PARA CUBRIR DIFERENCIALES DE TASAS DE INTERÉS</t>
  </si>
  <si>
    <t>SUBSIDIOS PARA LA ADQUISICIÓN DE VIVIENDA DE INTERÉS SOCIAL</t>
  </si>
  <si>
    <t>SUBSIDIOS AL CONSUMO</t>
  </si>
  <si>
    <t>SUBSIDIOS A LAS ENTIDADES FEDERATIVAS Y MUNICIPIOS</t>
  </si>
  <si>
    <t>SUBSIDIOS PARA CAPACITACIÓN Y BECAS</t>
  </si>
  <si>
    <t>SUBSIDIOS A FIDEICOMISOS PRIVADOS Y ESTATALES</t>
  </si>
  <si>
    <t>GASTOS RELACIONADOS CON ACTIVIDADES CULTURALES, DEPORTIVAS Y DE AYUDA EXTRAORDINARIA</t>
  </si>
  <si>
    <t>GASTOS POR SERVICIOS DE TRASLADO DE PERSONAS</t>
  </si>
  <si>
    <t>PREMIOS, RECOMPENSAS, PENSIONES DE GRACIA Y PENSIÓN RECREATIVA ESTUDIANTIL</t>
  </si>
  <si>
    <t>PREMIOS, ESTÍMULOS, RECOMPENSAS, BECAS Y SEGUROS A DEPORTISTAS</t>
  </si>
  <si>
    <t>COMPENSACIONES POR SERVICIOS DE CARÁCTER SOCIAL</t>
  </si>
  <si>
    <t>APOYO A REPRESENTANTES DEL PODER LEGISLATIVO Y PARTIDOS POLÍTICOS ANTE EL CONSEJO GENERAL DEL IFE</t>
  </si>
  <si>
    <t>DIETAS A CONSEJEROS ELECTORALES LOCALES Y DISTRITALES EN EL AÑO ELECTORAL FEDERAL</t>
  </si>
  <si>
    <t>APOYOS PARA ALIMENTOS A FUNCIONARIOS DE CASILLA EL DÍA DE LA JORNADA ELECTORAL FEDERAL</t>
  </si>
  <si>
    <t>APOYO FINANCIERO A CONSEJEROS ELECTORALES LOCALES Y DISTRITALES EN AÑO ELECTORAL FEDERAL</t>
  </si>
  <si>
    <t>APOYOS A LA INVESTIGACIÓN CIENTÍFICA Y TECNOLÓGICA DE INSTITUCIONES ACADÉMICAS Y SECTOR PÚBLICO</t>
  </si>
  <si>
    <t>APOYOS A LA INVESTIGACIÓN CIENTÍFICA Y TECNOLÓGICA EN INSTITUCIONES SIN FINES DE LUCRO</t>
  </si>
  <si>
    <t>APOYO FINANCIERO AL COMITÉ NACIONAL DE SUPERVISIÓN Y EVALUACIÓN Y A LA COMISIÓN NACIONAL DE VIGILANCIA LOCALES Y DISTRITALES DEL REGISTRO FEDERAL DE ELECTORES</t>
  </si>
  <si>
    <t>FINANCIAMIENTO PÚBLICO A PARTIDOS POLÍTICOS Y AGRUPACIONES POLÍTICAS CON REGISTRO AUTORIZADO</t>
  </si>
  <si>
    <t>MERCANCÍAS PARA SU DISTRIBUCIÓN A LA POBLACIÓN</t>
  </si>
  <si>
    <t>PAGO DE PENSIONES Y JUBILACIONES</t>
  </si>
  <si>
    <t>PAGO DE PENSIONES Y JUBILACIONES CONTRACTUALES</t>
  </si>
  <si>
    <t>TRANSFERENCIAS PARA EL PAGO DE PENSIONES Y JUBILACIONES</t>
  </si>
  <si>
    <t>PAGO DE SUMAS ASEGURADAS</t>
  </si>
  <si>
    <t>PRESTACIONES ECONÓMICAS DISTINTAS DE PENSIONES Y JUBILACIONES</t>
  </si>
  <si>
    <t>APORTACIONES A FIDEICOMISOS PÚBLICOS</t>
  </si>
  <si>
    <t>APORTACIONES A MANDATOS PÚBLICOS</t>
  </si>
  <si>
    <t>APORTACIONES A FIDEICOMISOS PÚBLICOS DEL PODER JUDICIAL</t>
  </si>
  <si>
    <t>TRASFERENCIAS PARA CUOTAS Y APORTACIONES DE SEGURIDAD SOCIAL PARA EL IMSS, ISSSTE E ISSFAM POR OBLIGACIÓN DEL ESTADO</t>
  </si>
  <si>
    <t>TRANSFERENCIAS PARA CUOTAS Y APORTACIONES A LOS SEGUROS DE RETIRO, CESANTÍA EN EDAD AVANZADA Y VEJEZ</t>
  </si>
  <si>
    <t>DONATIVOS A INSTITUCIONES SIN FINES DE LUCRO</t>
  </si>
  <si>
    <t>DONATIVOS A ENTIDADES FEDERATIVAS O MUNICIPIOS</t>
  </si>
  <si>
    <t>DONATIVOS A FIDEICOMISOS PRIVADOS</t>
  </si>
  <si>
    <t>DONATIVOS A FIDEICOMISOS ESTATALES</t>
  </si>
  <si>
    <t>DONATIVOS INTERNACIONALES</t>
  </si>
  <si>
    <t>CUOTAS Y APORTACIONES A ORGANISMOS INTERNACIONALES</t>
  </si>
  <si>
    <t>OTRAS APORTACIONES INTERNACIONALES</t>
  </si>
  <si>
    <t>MOBILIARIO</t>
  </si>
  <si>
    <t>BIENES ARTÍSTICOS Y CULTURALES</t>
  </si>
  <si>
    <t>BIENES INFORMÁTICOS</t>
  </si>
  <si>
    <t>EQUIPO DE ADMINISTRACIÓN</t>
  </si>
  <si>
    <t>ADJUDICACIONES, EXPROPIACIONES E INDEMNIZACIONES DE BIENES MUEBLES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</si>
  <si>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</si>
  <si>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</si>
  <si>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</si>
  <si>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</si>
  <si>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</si>
  <si>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</si>
  <si>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TERRESTRES, PARA LA EJECUCIÓN DE PROGRAMAS DE SEGURIDAD PÚBLICA Y NACIONAL</t>
  </si>
  <si>
    <t>VEHÍCULOS Y EQUIPO TERRESTRES, DESTINADOS EXCLUSIVAMENTE PARA DESASTRES NATURALES</t>
  </si>
  <si>
    <t>VEHÍCULOS Y EQUIPO TERRESTRES, DESTINADOS A SERVICIOS PÚBLICOS Y LA OPERACIÓN DE PROGRAMAS PÚBLICOS</t>
  </si>
  <si>
    <t>VEHÍCULOS Y EQUIPO TERRESTRES, DESTINADOS A SERVICIOS ADMINISTRATIVOS</t>
  </si>
  <si>
    <t>VEHÍCULOS Y EQUIPO TERRESTRES, DESTINADOS A SERVIDORES PÚBLICOS</t>
  </si>
  <si>
    <t>CARROCERÍAS Y REMOLQUES</t>
  </si>
  <si>
    <t>VEHÍCULOS Y EQUIPO AÉREOS, PARA LA EJECUCIÓN DE PROGRAMAS DE SEGURIDAD PÚBLICA Y NACIONAL</t>
  </si>
  <si>
    <t>VEHÍCULOS Y EQUIPO AÉREOS, DESTINADOS EXCLUSIVAMENTE PARA DESASTRES NATURALES</t>
  </si>
  <si>
    <t>VEHÍCULOS Y EQUIPO AÉREOS, DESTINADOS A SERVICIOS PÚBLICOS Y LA OPERACIÓN DE PROGRAMAS PÚBLICOS</t>
  </si>
  <si>
    <t>EQUIPO FERROVIARIO</t>
  </si>
  <si>
    <t>VEHÍCULOS Y EQUIPO MARÍTIMO, PARA LA EJECUCIÓN DE PROGRAMAS DE SEGURIDAD PÚBLICA Y NACIONAL</t>
  </si>
  <si>
    <t>VEHÍCULOS Y EQUIPO MARÍTIMO, DESTINADOS A SERVICIOS PÚBLICOS Y LA OPERACIÓN DE PROGRAMAS PÚBLICOS</t>
  </si>
  <si>
    <t>CONSTRUCCIÓN DE EMBARCACIONES</t>
  </si>
  <si>
    <t>OTROS EQUIPOS DE TRANSPORTE</t>
  </si>
  <si>
    <t>MAQUINARIA Y EQUIPO DE DEFENSA Y SEGURIDAD PÚBLICA</t>
  </si>
  <si>
    <t>EQUIPO DE SEGURIDAD PÚBLICA Y NACIONAL</t>
  </si>
  <si>
    <t>MAQUINARIA Y EQUIPO AGROPECUARIO</t>
  </si>
  <si>
    <t>MAQUINARIA Y EQUIPO INDUSTRIAL</t>
  </si>
  <si>
    <t>MAQUINARIA Y EQUIPO DE CONSTRUCCIÓN</t>
  </si>
  <si>
    <t>EQUIPOS Y APARATOS DE COMUNICACIONES Y TELECOMUNICACIONES</t>
  </si>
  <si>
    <t>MAQUINARIA Y EQUIPO ELÉCTRICO Y ELECTRÓNICO</t>
  </si>
  <si>
    <t>HERRAMIENTAS Y MÁQUINAS HERRAMIENTA</t>
  </si>
  <si>
    <t>BIENES MUEBLES POR ARRENDAMIENTO FINANCIERO</t>
  </si>
  <si>
    <t>OTROS BIENES MUEBLES</t>
  </si>
  <si>
    <t>ANIMALES DE REPRODUCCIÓN</t>
  </si>
  <si>
    <t>ANIMALES DE TRABAJO</t>
  </si>
  <si>
    <t>ANIMALES DE CUSTODIA Y VIGILANCIA</t>
  </si>
  <si>
    <t>TERRENOS</t>
  </si>
  <si>
    <t>EDIFICIOS Y LOCALES</t>
  </si>
  <si>
    <t>ADJUDICACIONES, EXPROPIACIONES E INDEMNIZACIONES DE INMUEBLES</t>
  </si>
  <si>
    <t>BIENES INMUEBLES EN LA MODALIDAD DE PROYECTOS DE INFRAESTRUCTURA PRODUCTIVA DE LARGO PLAZO</t>
  </si>
  <si>
    <t>BIENES INMUEBLES POR ARRENDAMIENTO FINANCIERO</t>
  </si>
  <si>
    <t>OTROS BIENES INMUEBLES</t>
  </si>
  <si>
    <t>SOFTWARE</t>
  </si>
  <si>
    <t>OBRAS DE CONSTRUCCIÓN PARA EDIFICIOS HABITACIONALES</t>
  </si>
  <si>
    <t>MANTENIMIENTO Y REHABILITACIÓN DE EDIFICACIONES HABITACIONALES</t>
  </si>
  <si>
    <t>OBRAS DE CONSTRUCCIÓN PARA EDIFICIOS NO HABITACIONALES</t>
  </si>
  <si>
    <t>MANTENIMIENTO Y REHABILITACIÓN DE EDIFICACIONES NO HABITACIONALES</t>
  </si>
  <si>
    <t>CONSTRUCCIÓN DE OBRAS PARA EL ABASTECIMIENTO DE AGUA, PETRÓLEO, GAS, ELECTRICIDAD Y TELECOMUNICACIONES</t>
  </si>
  <si>
    <t>MANTENIMIENTO Y REHABILITACIÓN DE OBRAS PARA EL ABASTECIMIENTO DE AGUA, PETRÓLEO, GAS, ELECTRICIDAD Y TELECOMUNICACIONES</t>
  </si>
  <si>
    <t>OBRAS DE PREEDIFICACIÓN EN TERRENOS DE CONSTRUCCIÓN</t>
  </si>
  <si>
    <t>CONSTRUCCIÓN DE OBRAS DE URBANIZACIÓN</t>
  </si>
  <si>
    <t>MANTENIMIENTO Y REHABILITACIÓN DE OBRAS DE URBANIZACIÓN</t>
  </si>
  <si>
    <t>CONSTRUCCIÓN DE VÍAS DE COMUNICACIÓN</t>
  </si>
  <si>
    <t>MANTENIMIENTO Y REHABILITACIÓN DE LAS VÍAS DE COMUNICACIÓN</t>
  </si>
  <si>
    <t>OTRAS CONSTRUCCIONES DE INGENIERÍA CIVIL U OBRA PESADA</t>
  </si>
  <si>
    <t>MANTENIMIENTO Y REHABILITACIÓN DE OTRAS OBRAS DE INGENIERÍA CIVIL U OBRAS PESADAS</t>
  </si>
  <si>
    <t>INSTALACIONES Y OBRAS DE CONSTRUCCIÓN ESPECIALIZADA</t>
  </si>
  <si>
    <t>ENSAMBLE Y EDIFICACIÓN DE CONSTRUCCIONES PREFABRICADAS</t>
  </si>
  <si>
    <t>OBRAS DE TERMINACIÓN Y ACABADO DE EDIFICIOS</t>
  </si>
  <si>
    <t>SERVICIOS DE SUPERVISIÓN DE OBRAS</t>
  </si>
  <si>
    <t>SERVICIOS PARA LA LIBERACIÓN DE DERECHOS DE VÍA</t>
  </si>
  <si>
    <t>OTROS SERVICIOS RELACIONADOS CON OBRAS PÚBLICAS</t>
  </si>
  <si>
    <t>ADQUISICIÓN DE ACCIONES DE ORGANISMOS INTERNACIONALES</t>
  </si>
  <si>
    <t>ADQUISICIÓN DE BONOS</t>
  </si>
  <si>
    <t>ADQUISICIÓN DE OBLIGACIONES</t>
  </si>
  <si>
    <t>FIDEICOMISOS PARA ADQUISICIÓN DE TÍTULOS DE CRÉDITO</t>
  </si>
  <si>
    <t>ADQUISICIÓN DE ACCIONES</t>
  </si>
  <si>
    <t>ADQUISICIÓN DE OTROS VALORES</t>
  </si>
  <si>
    <t>CRÉDITOS DIRECTOS PARA ACTIVIDADES PRODUCTIVAS OTORGADOS A ENTIDADES PARAESTATALES E MPRESARIALES Y NO FINANCIERAS CON FINES DE POLÍTICA ECONÓMICA</t>
  </si>
  <si>
    <t>CRÉDITOS DIRECTOS PARA ACTIVIDADES PRODUCTIVAS OTORGADOS A ENTIDADES FEDERATIVAS Y MUNICIPIOS CON FINES DE POLÍTICA ECONÓMICA</t>
  </si>
  <si>
    <t>CRÉDITOS DIRECTOS PARA ACTIVIDADES PRODUCTIVAS OTORGADOS AL SECTOR PRIVADO CON FINES DE POLÍTICA ECONÓMICA</t>
  </si>
  <si>
    <t>FIDEICOMISOS PARA FINANCIAMIENTO DE OBRAS</t>
  </si>
  <si>
    <t>FIDEICOMISOS PARA FINANCIAMIENTOS AGROPECUARIOS</t>
  </si>
  <si>
    <t>FIDEICOMISOS PARA FINANCIAMIENTOS INDUSTRIALES</t>
  </si>
  <si>
    <t>FIDEICOMISOS PARA FINANCIAMIENTOS AL COMERCIO Y OTROS SERVICIOS</t>
  </si>
  <si>
    <t>FIDEICOMISOS PARA FINANCIAMIENTOS DE VIVIENDA</t>
  </si>
  <si>
    <t>INVERSIONES EN FIDEICOMISOS PÚBLICOS EMPRESARIALES Y NO FINANCIEROS CONSIDERADOS ENTIDADES PARAESTATALES</t>
  </si>
  <si>
    <t>INVERSIONES EN FIDEICOMISOS PÚBLICOS CONSIDERADOS ENTIDADES PARAESTATALES</t>
  </si>
  <si>
    <t>INVERSIONES EN MANDATOS Y OTROS ANÁLOGOS</t>
  </si>
  <si>
    <t>EROGACIONES CONTINGENTES</t>
  </si>
  <si>
    <t>PROVISIONES PARA EROGACIONES ESPECIALES</t>
  </si>
  <si>
    <t>APORTACIONES FEDERALES A LAS ENTIDADES FEDERATIVAS Y MUNICIPIOS PARA SERVICIOS PERSONALES</t>
  </si>
  <si>
    <t>APORTACIONES FEDERALES A LAS ENTIDADES FEDERATIVAS Y MUNICIPIOS PARA APORTACIONES AL ISSSTE</t>
  </si>
  <si>
    <t>APORTACIONES FEDERALES A LAS ENTIDADES FEDERATIVAS Y MUNICIPIOS PARA GASTOS DE OPERACIÓN</t>
  </si>
  <si>
    <t>APORTACIONES FEDERALES A LAS ENTIDADES FEDERATIVAS Y MUNICIPIOS PARA GASTOS DE INVERSIÓN</t>
  </si>
  <si>
    <t>APORTACIONES FEDERALES A LAS ENTIDADES FEDERATIVAS Y MUNICIPIOS</t>
  </si>
  <si>
    <t>APORTACIONES FEDERALES A LAS ENTIDADES FEDERATIVAS Y MUNICIPIOS PARA INCREMENTOS A LAS PERCEPCIONES</t>
  </si>
  <si>
    <t>APORTACIONES FEDERALES A LAS ENTIDADES FEDERATIVAS Y MUNICIPIOS PARA CREACIÓN DE PLAZAS</t>
  </si>
  <si>
    <t>APORTACIONES FEDERALES A LAS ENTIDADES FEDERATIVAS Y MUNICIPIOS PARA OTRAS MEDIDAS DE CARÁCTER LABORAL Y ECONÓMICAS</t>
  </si>
  <si>
    <t>APORTACIONES FEDERALES A LAS ENTIDADES FEDERATIVAS Y MUNICIPIOS PARA APORTACIONES AL FOVISSSTE</t>
  </si>
  <si>
    <t>APORTACIONES FEDERALES A LAS ENTIDADES FEDERATIVAS Y MUNICIPIOS POR PREVISIONES PARA APORTACIONES AL ISSSTE</t>
  </si>
  <si>
    <t>APORTACIONES FEDERALES A LAS ENTIDADES FEDERATIVAS Y MUNICIPIOS POR PREVISIONES PARA APORTACIONES AL FOVISSSTE</t>
  </si>
  <si>
    <t>APORTACIONES FEDERALES A LAS ENTIDADES FEDERATIVAS Y MUNICIPIOS PARA APORTACIONES AL SISTEMA DE AHORRO PARA EL RETIRO</t>
  </si>
  <si>
    <t>APORTACIONES FEDERALES A LAS ENTIDADES FEDERATIVAS Y MUNICIPIOS PARA APORTACIONES AL SEGURO DE CESANTÍA EN EDAD AVANZADA Y VEJEZ</t>
  </si>
  <si>
    <t>APORTACIONES FEDERALES A LAS ENTIDADES FEDERATIVAS Y MUNICIPIOS PARA LOS DEPÓSITOS AL AHORRO SOLIDARIO</t>
  </si>
  <si>
    <t>APORTACIONES FEDERALES A LAS ENTIDADES FEDERATIVAS Y MUNICIPIOS POR PREVISIONES PARA APORTACIONES AL SISTEMA DE AHORRO PARA EL RETIRO</t>
  </si>
  <si>
    <t>APORTACIONES FEDERALES A LAS ENTIDADES FEDERATIVAS Y MUNICIPIOS POR PREVISIONES PARA APORTACIONES AL SEGURO DE CESANTÍA EN EDAD AVANZADA Y VEJEZ</t>
  </si>
  <si>
    <t>APORTACIONES FEDERALES A LAS ENTIDADES FEDERATIVAS Y MUNICIPIOS POR PREVISIONES PARA LOS DEPÓSITOS AL AHORRO SOLIDARIO</t>
  </si>
  <si>
    <t>APORTACIONES DE LA FEDERACIÓN A LOS ORGANISMOS DEL SISTEMA NACIONAL DE COORDINACIÓN FISCAL</t>
  </si>
  <si>
    <t>APORTACIONES DE LA FEDERACIÓN AL SISTEMA DE PROTECCIÓN SOCIAL</t>
  </si>
  <si>
    <t>ASIGNACIONES COMPENSATORIAS A ENTIDADES FEDERATIVAS</t>
  </si>
  <si>
    <t>GASTO FEDERAL REASIGNADO A LAS ENTIDADES FEDERATIVAS Y MUNICIPIOS</t>
  </si>
  <si>
    <t>AMORTIZACIÓN DE LA DEUDA INTERNA CON INSTITUCIONES DE CRÉDITO</t>
  </si>
  <si>
    <t>AMORTIZACIÓN DE LA DEUDA INTERNA DERIVADA DE PROYECTOS DE INFRAESTRUCTURA PRODUCTIVA DE LARGO PLAZO</t>
  </si>
  <si>
    <t>AMORTIZACIÓN DE LA DEUDA POR EMISIÓN DE VALORES GUBERNAMENTALES</t>
  </si>
  <si>
    <t>AMORTIZACIÓN DE ARRENDAMIENTOS FINANCIEROS NACIONALES</t>
  </si>
  <si>
    <t>AMORTIZACIÓN DE ARRENDAMIENTOS FINANCIEROS ESPECIALES</t>
  </si>
  <si>
    <t>AMORTIZACIÓN DE LA DEUDA EXTERNA CON INSTITUCIONES DE CRÉDITO</t>
  </si>
  <si>
    <t>AMORTIZACIÓN DE LA DEUDA EXTERNA DERIVADA DE PROYECTOS DE INFRAESTRUCTURA PRODUCTIVA DE LARGO PLAZO</t>
  </si>
  <si>
    <t>AMORTIZACIÓN DE LA DEUDA CON ORGANISMOS FINANCIEROS INTERNACIONALES</t>
  </si>
  <si>
    <t>AMORTIZACIÓN DE LA DEUDA BILATERAL</t>
  </si>
  <si>
    <t>AMORTIZACIÓN DE LA DEUDA EXTERNA POR BONOS</t>
  </si>
  <si>
    <t>AMORTIZACIÓN DE ARRENDAMIENTOS FINANCIEROS INTERNACIONALES</t>
  </si>
  <si>
    <t>INTERESES DE LA DEUDA INTERNA CON INSTITUCIONES DE CRÉDITO</t>
  </si>
  <si>
    <t>INTERESES DE LA DEUDA INTERNA DERIVADA DE PROYECTOS DE INFRAESTRUCTURA PRODUCTIVA DE LARGO PLAZO</t>
  </si>
  <si>
    <t>INTERESES DERIVADOS DE LA COLOCACIÓN DE VALORES GUBERNAMENTALES</t>
  </si>
  <si>
    <t>INTERESES POR ARRENDAMIENTOS FINANCIEROS NACIONALES</t>
  </si>
  <si>
    <t>INTERESES POR ARRENDAMIENTOS FINANCIEROS ESPECIALES</t>
  </si>
  <si>
    <t>INTERESES DE LA DEUDA EXTERNA CON INSTITUCIONES DE CRÉDITO</t>
  </si>
  <si>
    <t>INTERESES DE LA DEUDA EXTERNA DERIVADA DE PROYECTOS DE INFRAESTRUCTURA PRODUCTIVA DE LARGO PLAZO</t>
  </si>
  <si>
    <t>INTERESES DE LA DEUDA CON ORGANISMOS FINANCIEROS INTERNACIONALES</t>
  </si>
  <si>
    <t>INTERESES DE LA DEUDA BILATERAL</t>
  </si>
  <si>
    <t>INTERESES DERIVADOS DE LA COLOCACIÓN EXTERNA DE BONOS</t>
  </si>
  <si>
    <t>INTERESES POR ARRENDAMIENTOS FINANCIEROS INTERNACIONALES</t>
  </si>
  <si>
    <t>COMISIONES DE LA DEUDA INTERNA</t>
  </si>
  <si>
    <t>COMISIONES DE LA DEUDA EXTERNA</t>
  </si>
  <si>
    <t>GASTOS DE LA DEUDA INTERNA</t>
  </si>
  <si>
    <t>GASTOS DE LA DEUDA EXTERNA</t>
  </si>
  <si>
    <t>COSTO POR COBERTURAS</t>
  </si>
  <si>
    <t>APOYOS A INTERMEDIARIOS FINANCIEROS</t>
  </si>
  <si>
    <t>APOYOS A AHORRADORES Y DEUDORES DE LA BANCA</t>
  </si>
  <si>
    <t>ADEUDOS DE EJERCICIOS FISCALES ANTERIORES</t>
  </si>
  <si>
    <t>RAMO 11</t>
  </si>
  <si>
    <t>EJERCIDO</t>
  </si>
  <si>
    <t>PRESUPUESTO ANUAL</t>
  </si>
  <si>
    <t>COMPROMETIDO</t>
  </si>
  <si>
    <t>DISPONIBLE</t>
  </si>
  <si>
    <t>PRESUPUESTO EJERCIDO</t>
  </si>
  <si>
    <t>TOTAL ATENCION A LA DEMANDA</t>
  </si>
  <si>
    <t>TOTAL FORMACION</t>
  </si>
  <si>
    <t>TOTAL ACREDITACIÓN</t>
  </si>
  <si>
    <t>TOTAL COORDINACIONES DE ZONA</t>
  </si>
  <si>
    <t>RAMO 33</t>
  </si>
  <si>
    <t>SEGUIMIENTO PRESUPUESTAL POR PROYECTO Y PARTIDA RAMO 11</t>
  </si>
  <si>
    <t>INFRAESTRUCTURA</t>
  </si>
  <si>
    <t>TOTAL INFRAESTRUCTURA</t>
  </si>
  <si>
    <t>TOTAL 2000</t>
  </si>
  <si>
    <t>TOTAL 3000</t>
  </si>
  <si>
    <t>TOTAL 4000</t>
  </si>
  <si>
    <t>PASAJES MARITIMO, LACUSTRES Y FLUIVIALES ASOCIADOS A LOS PROGRAMAS DE SEGURIDAD PUBLICA Y NACIONAL</t>
  </si>
  <si>
    <t>TOTAL PLAZAS COMUNITARIAS</t>
  </si>
  <si>
    <t>TOTAL FORMACIÓN</t>
  </si>
  <si>
    <t>TOTAL POR CAPITULO</t>
  </si>
  <si>
    <t>ESTATUS</t>
  </si>
  <si>
    <t>APORTACION ESTATAL</t>
  </si>
  <si>
    <t>SELECCIONA PARTIDA</t>
  </si>
  <si>
    <t>SELECCIONA PROYECTO</t>
  </si>
  <si>
    <t>FORMACIÓN</t>
  </si>
  <si>
    <t>REMANENTE</t>
  </si>
  <si>
    <t>RECLASIFICACION</t>
  </si>
  <si>
    <t>ECONOMIA</t>
  </si>
  <si>
    <t>SELECCIONA TIPO DE RECURSO</t>
  </si>
  <si>
    <t>SEGUIMIENTO PRESUPUESTAL POR PROYECTO Y PARTIDA DEL PRESUPUESTO EJERCIDO DEL RAMO 33</t>
  </si>
  <si>
    <t xml:space="preserve">  </t>
  </si>
  <si>
    <t>GRATIFICACION MENSUAL PROMEDIO</t>
  </si>
  <si>
    <t>TECHOS POR CAPITULO SEGÚN JUNTA DIRECTIVA</t>
  </si>
  <si>
    <t>PRESUPUESTO ESTATAL TOTAL</t>
  </si>
  <si>
    <t>PRESUPUESTO EJERCIDO EN LA PARTIDA</t>
  </si>
  <si>
    <t>TOTAL EJERCIDO DE APORTACION ESTATAL</t>
  </si>
  <si>
    <t>PRESUPUESTO MINISTRADO EN LA PARTIDA</t>
  </si>
  <si>
    <t>DISPONIBLE POR PARTIDA</t>
  </si>
  <si>
    <t>SEPTIEMBRE</t>
  </si>
  <si>
    <t>MONTO</t>
  </si>
  <si>
    <t>PARTIDA A APLICAR</t>
  </si>
  <si>
    <t>MONTO GRATIFICADO A EDUCANDOS EN EL PERIODO</t>
  </si>
  <si>
    <t>MES</t>
  </si>
  <si>
    <t>ALFA</t>
  </si>
  <si>
    <t>FORMATIVA 1</t>
  </si>
  <si>
    <t>FORMATIVA 2</t>
  </si>
  <si>
    <t>LA PALABRA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</si>
  <si>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</si>
  <si>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</si>
  <si>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</si>
  <si>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</si>
  <si>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</si>
  <si>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</si>
  <si>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</si>
  <si>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</si>
  <si>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</si>
  <si>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</si>
  <si>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REMANENTES CON LOS QUE CUENTA EL ESTADO DEL PERIODO</t>
  </si>
  <si>
    <t>DICIEMBRE</t>
  </si>
  <si>
    <t>TOTAL COORDINACION DE ZONA</t>
  </si>
  <si>
    <t>PROGRAMA PEC</t>
  </si>
  <si>
    <t>TOTAL DEL PROGRAMA PEC</t>
  </si>
  <si>
    <t>NOTA: LAS FIGURAS GRATIFICADAS CON EL RAMO 33, TAMBIEN DEBEN CONTEMPLARCE EN EL CUADRO SUPERIOR.</t>
  </si>
  <si>
    <t>SELECCIONAR PARTIDA</t>
  </si>
  <si>
    <r>
      <t xml:space="preserve">FIGURAS DE PRODUCTIVIDAD </t>
    </r>
    <r>
      <rPr>
        <b/>
        <sz val="15"/>
        <color rgb="FFFF0000"/>
        <rFont val="Calibri"/>
        <family val="2"/>
        <scheme val="minor"/>
      </rPr>
      <t>NO</t>
    </r>
    <r>
      <rPr>
        <b/>
        <sz val="15"/>
        <rFont val="Calibri"/>
        <family val="2"/>
        <scheme val="minor"/>
      </rPr>
      <t xml:space="preserve"> </t>
    </r>
    <r>
      <rPr>
        <b/>
        <sz val="15"/>
        <color theme="0"/>
        <rFont val="Calibri"/>
        <family val="2"/>
        <scheme val="minor"/>
      </rPr>
      <t>CONTEMPLADAS QUE ESTAN EN OPERACIÓN</t>
    </r>
  </si>
  <si>
    <t>REPORTE PROGRAMÁTICO PRESUPUESTAL MENSUAL 2017</t>
  </si>
  <si>
    <t>FIGURAS VINCULADAS EN EL ESTADO PARA EL CUMPLIMIENTO DE META 2017</t>
  </si>
  <si>
    <t>REPORTE PROGRAMATICO PRESUPUESTAL 2017</t>
  </si>
  <si>
    <t>FIGURAS EN EL ANTEPROYECTO DE PRESUPUESTO 2017</t>
  </si>
  <si>
    <t>FIGURAS AUTORIZADAS EN EL ANTEPROYECTO 2017</t>
  </si>
  <si>
    <t>MINISTRACIÓN DE FIGURAS SOLIDARIAS INCLUYE ORGANIZADORES DE SERVICIOS EDUCATIVOS</t>
  </si>
  <si>
    <t>MINISTRACIÓN PARA GRATIFICACIÓN DEL EDUCATIVO AL TERMINO DEL MODULO "LA PALABRA"</t>
  </si>
  <si>
    <t>MINISTRACIÓN DE RECURSOS PARA EL FORMADOR DE ASESOR ESPECIALIZADO</t>
  </si>
  <si>
    <t>MINISTRACIÓN DE RECURSOS PARA EL ASESOR ESPECIALIZADO</t>
  </si>
  <si>
    <t>MINISTRADO RAMO 11</t>
  </si>
  <si>
    <t>CONSIDERADO RAMO 33</t>
  </si>
  <si>
    <t>REPORTE PROGRAMATICO PRESUPUESTAL 2017 DE CONCEPTOS ETIQUETADOS</t>
  </si>
  <si>
    <t>TOTAL DISPONIBLE</t>
  </si>
  <si>
    <t>1) Es necesario entregar el apoyo al educando conforme los logros obtenidos y publicados en INEA en numeros.</t>
  </si>
  <si>
    <t>2) El presupuesto etiquetado para Talleres de Formación debe ser utilizado para ese fin o bien obtener instrucción de la Dirección Academica</t>
  </si>
  <si>
    <t>Observaciones:</t>
  </si>
  <si>
    <t>ENLACE REGIONAL DE INCORPORACION Y SEGUIMIENTO DEL PEC (ERISPEC)</t>
  </si>
  <si>
    <t>ENLACE REGIONAL PARA LA ENTREGA DE CERTIFICADOS (ERECS)</t>
  </si>
  <si>
    <t>ENLACE REGIONAL DE APOYO A LA CALIDAD (ERACS)</t>
  </si>
  <si>
    <t>ENLACE REGIONAL DE EDUCACIÓN SIN FRONTERAS</t>
  </si>
  <si>
    <t>EDUCACIÓN SIN FRONTERAS</t>
  </si>
  <si>
    <t>PROGRAMA DE CERTIFICACIÓN</t>
  </si>
  <si>
    <t>ENLACE REGIONAL DE REGISTRO EN PLAZA (ROL 80)</t>
  </si>
  <si>
    <t>ENLACE REGIONAL DE APOYO A PLAZA (ROL 81)</t>
  </si>
  <si>
    <t>ENLACE REGIONAL TÉCNICO DE PLAZA (ROL 82)</t>
  </si>
  <si>
    <t>MINISTRACION DE RECURSOS PARA LAS FIGURAS DEL PROGRAMA DE CERTIFICACIÓN (PEC)</t>
  </si>
  <si>
    <t>MINISTRACION DE RECURSOS PARA LAS FIGURAS SOLIDARIAS DE EDUCACIÓN SIN FRONTERAS</t>
  </si>
  <si>
    <t>TOTAL PROGRAMA PEC</t>
  </si>
  <si>
    <t>TOTAL DE ACREDITACIÓN</t>
  </si>
  <si>
    <t>EJERCIDO A NOVIEMBRE</t>
  </si>
  <si>
    <r>
      <t xml:space="preserve">PRESUPUESTO MINISTRADO A </t>
    </r>
    <r>
      <rPr>
        <b/>
        <sz val="11"/>
        <color rgb="FFFF0000"/>
        <rFont val="Calibri"/>
        <family val="2"/>
        <scheme val="minor"/>
      </rPr>
      <t>DICIEMBRE</t>
    </r>
    <r>
      <rPr>
        <b/>
        <sz val="11"/>
        <color theme="1"/>
        <rFont val="Calibri"/>
        <family val="2"/>
        <scheme val="minor"/>
      </rPr>
      <t xml:space="preserve"> PARA TALLERES DE FORMACIÓN DE ALFABETIZADORES, ASESORES Y FIGURAS FIJAS</t>
    </r>
  </si>
  <si>
    <t>COLIMA</t>
  </si>
  <si>
    <t>NOTA: En la celda del ejercido se tomará en cuenta lo acumulado al mes de Diciembre</t>
  </si>
  <si>
    <t>EL PRESUPUESTO MINISTRADO DESPUES DE APLICAR LAS ADECUACIONES PRESUPUESTALES ES $2,214,164.23 Y LA DISPONIBILIDAD ES CERO.</t>
  </si>
  <si>
    <t>EL PRESUPUESTO MINISTRADO DESPUES DE APLICAR LAS ADECUACIONES PRESUPUESTALES ES $5,086,516.77 Y LA DISPONIBILIDAD ES CERO.</t>
  </si>
  <si>
    <t>CAPITULO SIN ASIGNACIÓN PRESUPUESTAL</t>
  </si>
  <si>
    <t>ING. JOEL GUILLERMO SALAZAR HERRERA</t>
  </si>
  <si>
    <t>LA DISPONIBILIDAD REFLEJADA CORRESPONDE AL REINTEGRO DE RECURSOS QUE SE REALIZÓ AL INEA EL PASADO 21 DE DICIEMBRE 2017.</t>
  </si>
  <si>
    <t>DESPUES DE LAS AMPLIACIONES PRESUPUESTALES POR EL INCREMENTO SALARIAL, LA MINISTRACIÓN PARA ESTE CAPITULO ASCENDIÓ A LA CANTIDAD DE $26,020,255.26 Y LA DISPONIBILIDAD ES DE $1,339,091.25, SUBEJERCICIO QUE SERÁ REINTEGRADO AL GOBIERNO DEL ESTADO PARA SU ENTREGA A LA TESOFE.</t>
  </si>
  <si>
    <t>EL PRESUPUESTO DEL CAPITULO 6000 SE COLOCÓ EN EL 5000 POR LA LIMITACIÓN DE FORMATO.</t>
  </si>
  <si>
    <t>LAS FIGURAS Y CANTIDADES INCLUIDAS EN LA PARTE DE "FIGURAS DE PRODUCTIVIDAD NO CONTEMPLADAS QUE ESTÁN EN OPERACIÓN"  SI ESTÁN CONSIDERADAS EN EL</t>
  </si>
  <si>
    <t>PRESUPUESTO, SE COLOCARON EN ESA PARTE DEBIDO A QUE EL FORMATO ESTÁ LIMITADO PARA INCLUIRLAS DONDE CORRESPONDE.</t>
  </si>
  <si>
    <t>LOS APOYOS ECONÓMICOS A LAS FIGURAS DE PAGO FIJO CORRESPONDEN AL MES DE DICIEMBRE Y LOS DE PRODUCTIVIDAD A NOVIEMBRE Y DICIEMBRE 2017.</t>
  </si>
  <si>
    <t>NOTA: EL PRESUPUESTO DEL RAMO 11 ADICIONALMENTE TIENE ASIGNADOS RECURSOS DE LOS CAPITULOS 1000  Y 3000 DE LOS CUALES SE EJERCIERON $150,015.25 Y 63,421.84 RESPECTIVAMENTE.</t>
  </si>
  <si>
    <t xml:space="preserve">EN LOS NIVELES DE ALFABETIZACIÓN E INICIAL LOS RESULTADOS  HAN SIDO BAJOS DEBIDO AL PROCESO LENTO Y COMPLEJO </t>
  </si>
  <si>
    <t>QUE ESTE SE TORNA TANTO PARA AL ASESOR COMO PARA EL EDUCANDO.</t>
  </si>
  <si>
    <t>SON BAJOS LOS RESULTADOS  EN ESTE NIVEL EN PARTE A LA APATÍA DE LA GENTE POR RECIBIR EL SERVICIO EDUCATIVO</t>
  </si>
  <si>
    <t>AUNQUE SE HA RECUPERADO ESTE NIVEL  SE SIGUE ESTANDO POR DEBAJO DE LA META PROGRAMADA</t>
  </si>
  <si>
    <t xml:space="preserve"> $                                       -   </t>
  </si>
  <si>
    <t>APOYO TÉCNICO DE PLAZA COMUNITARIA ATENCIÓN</t>
  </si>
  <si>
    <t>PROMOTOR DE PLAZA COMUNITARIA COLABORACIÓN</t>
  </si>
  <si>
    <t>APLICADOR DE EXAMENES</t>
  </si>
  <si>
    <t>ACREDITACION</t>
  </si>
  <si>
    <t>PEC</t>
  </si>
  <si>
    <t>ORIENTADOR EDUCATIVO</t>
  </si>
  <si>
    <t>EDUCANDOS ALFABETIZADOS</t>
  </si>
  <si>
    <t>INCORPORADOR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</si>
</sst>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Times New Roman CE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auto="1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44" fontId="1" fillId="0" borderId="0" xfId="2" applyFont="1" applyProtection="1"/>
    <xf numFmtId="0" fontId="8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164" fontId="1" fillId="0" borderId="2" xfId="4" applyNumberFormat="1" applyFont="1" applyBorder="1" applyAlignment="1" applyProtection="1">
      <alignment horizontal="center" vertical="center"/>
    </xf>
    <xf numFmtId="7" fontId="8" fillId="0" borderId="4" xfId="2" applyNumberFormat="1" applyFont="1" applyFill="1" applyBorder="1" applyAlignment="1" applyProtection="1">
      <alignment horizontal="center" vertical="center"/>
    </xf>
    <xf numFmtId="7" fontId="2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/>
    <xf numFmtId="0" fontId="9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0" xfId="0" applyBorder="1" applyAlignment="1" applyProtection="1"/>
    <xf numFmtId="0" fontId="10" fillId="0" borderId="3" xfId="1" applyFont="1" applyFill="1" applyBorder="1" applyAlignment="1" applyProtection="1">
      <alignment vertical="center"/>
    </xf>
    <xf numFmtId="0" fontId="10" fillId="0" borderId="2" xfId="1" applyFont="1" applyFill="1" applyBorder="1" applyAlignment="1" applyProtection="1">
      <alignment horizontal="center" vertical="center"/>
    </xf>
    <xf numFmtId="1" fontId="11" fillId="0" borderId="2" xfId="1" applyNumberFormat="1" applyFont="1" applyFill="1" applyBorder="1" applyAlignment="1" applyProtection="1">
      <alignment horizontal="center" vertical="center"/>
      <protection locked="0"/>
    </xf>
    <xf numFmtId="44" fontId="11" fillId="0" borderId="4" xfId="2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center"/>
    </xf>
    <xf numFmtId="0" fontId="10" fillId="3" borderId="3" xfId="1" applyFont="1" applyFill="1" applyBorder="1" applyAlignment="1" applyProtection="1">
      <alignment vertical="center"/>
    </xf>
    <xf numFmtId="0" fontId="10" fillId="3" borderId="2" xfId="1" applyFont="1" applyFill="1" applyBorder="1" applyAlignment="1" applyProtection="1">
      <alignment horizontal="center" vertical="center"/>
    </xf>
    <xf numFmtId="1" fontId="11" fillId="3" borderId="2" xfId="1" applyNumberFormat="1" applyFont="1" applyFill="1" applyBorder="1" applyAlignment="1" applyProtection="1">
      <alignment horizontal="center" vertical="center"/>
      <protection locked="0"/>
    </xf>
    <xf numFmtId="44" fontId="11" fillId="3" borderId="4" xfId="2" applyFont="1" applyFill="1" applyBorder="1" applyAlignment="1" applyProtection="1">
      <alignment horizontal="center" vertical="center"/>
      <protection locked="0"/>
    </xf>
    <xf numFmtId="0" fontId="13" fillId="6" borderId="11" xfId="1" applyFont="1" applyFill="1" applyBorder="1" applyAlignment="1" applyProtection="1">
      <alignment vertical="center"/>
    </xf>
    <xf numFmtId="0" fontId="10" fillId="0" borderId="3" xfId="1" applyFont="1" applyFill="1" applyBorder="1" applyAlignment="1" applyProtection="1">
      <alignment vertical="center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1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3" borderId="3" xfId="1" applyFont="1" applyFill="1" applyBorder="1" applyAlignment="1" applyProtection="1">
      <alignment vertical="center"/>
      <protection locked="0"/>
    </xf>
    <xf numFmtId="0" fontId="10" fillId="3" borderId="2" xfId="1" applyFont="1" applyFill="1" applyBorder="1" applyAlignment="1" applyProtection="1">
      <alignment horizontal="center" vertical="center"/>
      <protection locked="0"/>
    </xf>
    <xf numFmtId="1" fontId="11" fillId="3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/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7" fontId="0" fillId="0" borderId="2" xfId="0" applyNumberFormat="1" applyBorder="1" applyAlignment="1" applyProtection="1">
      <alignment horizontal="center"/>
    </xf>
    <xf numFmtId="7" fontId="8" fillId="0" borderId="2" xfId="0" applyNumberFormat="1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/>
    </xf>
    <xf numFmtId="7" fontId="2" fillId="0" borderId="0" xfId="0" applyNumberFormat="1" applyFont="1" applyFill="1" applyAlignment="1" applyProtection="1">
      <alignment horizontal="center"/>
    </xf>
    <xf numFmtId="0" fontId="0" fillId="0" borderId="0" xfId="0" applyProtection="1">
      <protection locked="0"/>
    </xf>
    <xf numFmtId="1" fontId="12" fillId="0" borderId="2" xfId="1" applyNumberFormat="1" applyFont="1" applyFill="1" applyBorder="1" applyAlignment="1" applyProtection="1">
      <alignment horizontal="center" vertical="center"/>
      <protection hidden="1"/>
    </xf>
    <xf numFmtId="44" fontId="4" fillId="0" borderId="4" xfId="2" applyFont="1" applyBorder="1" applyProtection="1">
      <protection locked="0"/>
    </xf>
    <xf numFmtId="0" fontId="0" fillId="0" borderId="2" xfId="0" applyBorder="1" applyProtection="1">
      <protection locked="0"/>
    </xf>
    <xf numFmtId="0" fontId="21" fillId="0" borderId="0" xfId="0" applyFont="1" applyBorder="1" applyAlignment="1" applyProtection="1">
      <alignment horizontal="right"/>
    </xf>
    <xf numFmtId="0" fontId="21" fillId="0" borderId="1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44" fontId="2" fillId="6" borderId="4" xfId="2" applyFont="1" applyFill="1" applyBorder="1" applyProtection="1"/>
    <xf numFmtId="0" fontId="16" fillId="0" borderId="2" xfId="0" applyFont="1" applyBorder="1" applyAlignment="1" applyProtection="1">
      <alignment horizontal="center" vertical="center"/>
    </xf>
    <xf numFmtId="44" fontId="4" fillId="0" borderId="2" xfId="2" applyFont="1" applyBorder="1" applyProtection="1">
      <protection locked="0"/>
    </xf>
    <xf numFmtId="44" fontId="12" fillId="0" borderId="4" xfId="2" applyFont="1" applyFill="1" applyBorder="1" applyAlignment="1" applyProtection="1">
      <alignment horizontal="center" vertical="center"/>
    </xf>
    <xf numFmtId="44" fontId="12" fillId="3" borderId="4" xfId="2" applyFont="1" applyFill="1" applyBorder="1" applyAlignment="1" applyProtection="1">
      <alignment horizontal="center" vertical="center"/>
    </xf>
    <xf numFmtId="0" fontId="10" fillId="3" borderId="5" xfId="1" applyFont="1" applyFill="1" applyBorder="1" applyAlignment="1" applyProtection="1">
      <alignment vertical="center"/>
    </xf>
    <xf numFmtId="0" fontId="10" fillId="3" borderId="6" xfId="1" applyFont="1" applyFill="1" applyBorder="1" applyAlignment="1" applyProtection="1">
      <alignment horizontal="center" vertical="center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4" fontId="12" fillId="3" borderId="7" xfId="2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vertical="center"/>
      <protection locked="0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1" fontId="11" fillId="0" borderId="8" xfId="1" applyNumberFormat="1" applyFont="1" applyFill="1" applyBorder="1" applyAlignment="1" applyProtection="1">
      <alignment horizontal="center" vertical="center"/>
      <protection locked="0"/>
    </xf>
    <xf numFmtId="44" fontId="12" fillId="0" borderId="7" xfId="2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0" fillId="0" borderId="2" xfId="0" applyFill="1" applyBorder="1" applyProtection="1"/>
    <xf numFmtId="44" fontId="0" fillId="0" borderId="2" xfId="0" applyNumberFormat="1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14" fillId="0" borderId="0" xfId="0" applyFont="1" applyProtection="1"/>
    <xf numFmtId="0" fontId="2" fillId="6" borderId="31" xfId="0" applyFont="1" applyFill="1" applyBorder="1" applyProtection="1"/>
    <xf numFmtId="0" fontId="2" fillId="6" borderId="2" xfId="0" applyFont="1" applyFill="1" applyBorder="1" applyAlignment="1" applyProtection="1">
      <alignment horizontal="center"/>
    </xf>
    <xf numFmtId="44" fontId="2" fillId="6" borderId="2" xfId="2" applyFont="1" applyFill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  <protection locked="0"/>
    </xf>
    <xf numFmtId="44" fontId="4" fillId="0" borderId="4" xfId="2" applyFont="1" applyBorder="1" applyProtection="1"/>
    <xf numFmtId="44" fontId="4" fillId="0" borderId="4" xfId="2" applyFont="1" applyBorder="1" applyAlignment="1" applyProtection="1">
      <alignment vertical="center"/>
    </xf>
    <xf numFmtId="44" fontId="2" fillId="6" borderId="7" xfId="2" applyFont="1" applyFill="1" applyBorder="1" applyProtection="1"/>
    <xf numFmtId="44" fontId="4" fillId="0" borderId="2" xfId="2" applyFont="1" applyBorder="1" applyAlignment="1" applyProtection="1">
      <alignment horizontal="center"/>
      <protection locked="0"/>
    </xf>
    <xf numFmtId="0" fontId="4" fillId="0" borderId="18" xfId="4" applyNumberFormat="1" applyFont="1" applyBorder="1" applyAlignment="1" applyProtection="1">
      <alignment horizontal="center" vertical="center"/>
    </xf>
    <xf numFmtId="7" fontId="1" fillId="0" borderId="28" xfId="2" applyNumberFormat="1" applyFont="1" applyBorder="1" applyAlignment="1" applyProtection="1">
      <alignment horizontal="center" vertical="center"/>
    </xf>
    <xf numFmtId="7" fontId="1" fillId="0" borderId="39" xfId="2" applyNumberFormat="1" applyFont="1" applyBorder="1" applyAlignment="1" applyProtection="1">
      <alignment horizontal="center" vertical="center"/>
    </xf>
    <xf numFmtId="164" fontId="1" fillId="0" borderId="9" xfId="4" applyNumberFormat="1" applyFont="1" applyBorder="1" applyAlignment="1" applyProtection="1">
      <alignment horizontal="center" vertical="center"/>
    </xf>
    <xf numFmtId="7" fontId="8" fillId="0" borderId="40" xfId="2" applyNumberFormat="1" applyFont="1" applyFill="1" applyBorder="1" applyAlignment="1" applyProtection="1">
      <alignment horizontal="center" vertical="center"/>
    </xf>
    <xf numFmtId="7" fontId="4" fillId="0" borderId="6" xfId="2" applyNumberFormat="1" applyFont="1" applyBorder="1" applyAlignment="1" applyProtection="1">
      <alignment horizontal="center" vertical="center"/>
      <protection locked="0"/>
    </xf>
    <xf numFmtId="0" fontId="1" fillId="0" borderId="6" xfId="4" applyNumberFormat="1" applyFont="1" applyBorder="1" applyAlignment="1" applyProtection="1">
      <alignment horizontal="center" vertical="center"/>
    </xf>
    <xf numFmtId="7" fontId="8" fillId="0" borderId="7" xfId="2" applyNumberFormat="1" applyFont="1" applyFill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left"/>
    </xf>
    <xf numFmtId="0" fontId="17" fillId="7" borderId="2" xfId="0" applyFont="1" applyFill="1" applyBorder="1" applyProtection="1"/>
    <xf numFmtId="44" fontId="2" fillId="8" borderId="0" xfId="0" applyNumberFormat="1" applyFont="1" applyFill="1" applyProtection="1"/>
    <xf numFmtId="0" fontId="2" fillId="8" borderId="0" xfId="0" applyFont="1" applyFill="1" applyProtection="1"/>
    <xf numFmtId="7" fontId="4" fillId="0" borderId="9" xfId="2" applyNumberFormat="1" applyFont="1" applyBorder="1" applyAlignment="1" applyProtection="1">
      <alignment horizontal="center" vertical="center"/>
    </xf>
    <xf numFmtId="7" fontId="4" fillId="0" borderId="2" xfId="2" applyNumberFormat="1" applyFont="1" applyBorder="1" applyAlignment="1" applyProtection="1">
      <alignment horizontal="center" vertical="center"/>
    </xf>
    <xf numFmtId="7" fontId="4" fillId="0" borderId="21" xfId="2" applyNumberFormat="1" applyFont="1" applyBorder="1" applyAlignment="1" applyProtection="1">
      <alignment horizontal="center" vertical="center"/>
    </xf>
    <xf numFmtId="7" fontId="4" fillId="0" borderId="38" xfId="2" applyNumberFormat="1" applyFont="1" applyBorder="1" applyAlignment="1" applyProtection="1">
      <alignment horizontal="center" vertical="center"/>
    </xf>
    <xf numFmtId="7" fontId="4" fillId="0" borderId="1" xfId="2" applyNumberFormat="1" applyFont="1" applyBorder="1" applyAlignment="1" applyProtection="1">
      <alignment horizontal="center" vertical="center"/>
    </xf>
    <xf numFmtId="7" fontId="4" fillId="0" borderId="3" xfId="2" applyNumberFormat="1" applyFont="1" applyBorder="1" applyAlignment="1" applyProtection="1">
      <alignment horizontal="center" vertical="center"/>
    </xf>
    <xf numFmtId="0" fontId="18" fillId="0" borderId="0" xfId="0" applyFont="1" applyAlignment="1" applyProtection="1"/>
    <xf numFmtId="0" fontId="19" fillId="0" borderId="0" xfId="0" applyFont="1" applyAlignment="1" applyProtection="1">
      <alignment horizontal="right"/>
    </xf>
    <xf numFmtId="0" fontId="20" fillId="0" borderId="10" xfId="0" applyFont="1" applyBorder="1" applyProtection="1"/>
    <xf numFmtId="0" fontId="0" fillId="0" borderId="10" xfId="0" applyBorder="1" applyProtection="1"/>
    <xf numFmtId="0" fontId="0" fillId="0" borderId="0" xfId="0" applyBorder="1" applyProtection="1"/>
    <xf numFmtId="0" fontId="20" fillId="0" borderId="12" xfId="0" applyFont="1" applyBorder="1" applyProtection="1"/>
    <xf numFmtId="0" fontId="0" fillId="0" borderId="12" xfId="0" applyBorder="1" applyProtection="1"/>
    <xf numFmtId="0" fontId="20" fillId="0" borderId="0" xfId="0" applyFont="1" applyBorder="1" applyProtection="1"/>
    <xf numFmtId="0" fontId="2" fillId="6" borderId="16" xfId="0" applyFont="1" applyFill="1" applyBorder="1" applyProtection="1"/>
    <xf numFmtId="1" fontId="2" fillId="6" borderId="16" xfId="0" applyNumberFormat="1" applyFont="1" applyFill="1" applyBorder="1" applyAlignment="1" applyProtection="1">
      <alignment horizontal="center"/>
    </xf>
    <xf numFmtId="44" fontId="2" fillId="6" borderId="17" xfId="0" applyNumberFormat="1" applyFont="1" applyFill="1" applyBorder="1" applyProtection="1"/>
    <xf numFmtId="14" fontId="0" fillId="0" borderId="0" xfId="0" applyNumberFormat="1" applyProtection="1"/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1" fillId="0" borderId="12" xfId="0" applyFont="1" applyBorder="1" applyAlignment="1" applyProtection="1"/>
    <xf numFmtId="0" fontId="21" fillId="0" borderId="0" xfId="0" applyFont="1" applyBorder="1" applyAlignment="1" applyProtection="1"/>
    <xf numFmtId="44" fontId="8" fillId="0" borderId="2" xfId="2" applyFont="1" applyBorder="1" applyAlignment="1" applyProtection="1">
      <alignment vertical="center"/>
    </xf>
    <xf numFmtId="44" fontId="4" fillId="0" borderId="2" xfId="2" applyFont="1" applyBorder="1" applyAlignment="1" applyProtection="1">
      <alignment vertical="center"/>
      <protection locked="0"/>
    </xf>
    <xf numFmtId="44" fontId="1" fillId="0" borderId="2" xfId="2" applyFont="1" applyBorder="1" applyAlignment="1" applyProtection="1">
      <alignment vertical="center"/>
    </xf>
    <xf numFmtId="0" fontId="10" fillId="0" borderId="2" xfId="1" applyFont="1" applyFill="1" applyBorder="1" applyAlignment="1" applyProtection="1">
      <alignment vertical="center"/>
    </xf>
    <xf numFmtId="1" fontId="12" fillId="0" borderId="2" xfId="1" applyNumberFormat="1" applyFont="1" applyFill="1" applyBorder="1" applyAlignment="1" applyProtection="1">
      <alignment horizontal="center" vertical="center"/>
    </xf>
    <xf numFmtId="44" fontId="11" fillId="0" borderId="2" xfId="2" applyFont="1" applyFill="1" applyBorder="1" applyAlignment="1" applyProtection="1">
      <alignment horizontal="center" vertical="center"/>
      <protection locked="0"/>
    </xf>
    <xf numFmtId="44" fontId="12" fillId="0" borderId="2" xfId="2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/>
    </xf>
    <xf numFmtId="44" fontId="4" fillId="0" borderId="22" xfId="2" applyFont="1" applyBorder="1" applyAlignment="1" applyProtection="1">
      <alignment vertical="center"/>
      <protection locked="0"/>
    </xf>
    <xf numFmtId="7" fontId="4" fillId="0" borderId="19" xfId="2" applyNumberFormat="1" applyFont="1" applyBorder="1" applyAlignment="1" applyProtection="1">
      <alignment horizontal="center" vertical="center"/>
    </xf>
    <xf numFmtId="7" fontId="8" fillId="0" borderId="46" xfId="2" applyNumberFormat="1" applyFont="1" applyBorder="1" applyAlignment="1" applyProtection="1">
      <alignment horizontal="center" vertical="center"/>
    </xf>
    <xf numFmtId="7" fontId="1" fillId="0" borderId="24" xfId="2" applyNumberFormat="1" applyFont="1" applyBorder="1" applyAlignment="1" applyProtection="1">
      <alignment horizontal="center" vertical="center"/>
    </xf>
    <xf numFmtId="7" fontId="1" fillId="0" borderId="46" xfId="2" applyNumberFormat="1" applyFont="1" applyBorder="1" applyAlignment="1" applyProtection="1">
      <alignment horizontal="center" vertical="center"/>
    </xf>
    <xf numFmtId="7" fontId="4" fillId="0" borderId="41" xfId="2" applyNumberFormat="1" applyFont="1" applyBorder="1" applyAlignment="1" applyProtection="1">
      <alignment horizontal="center" vertical="center"/>
      <protection locked="0"/>
    </xf>
    <xf numFmtId="7" fontId="4" fillId="0" borderId="34" xfId="2" applyNumberFormat="1" applyFont="1" applyBorder="1" applyAlignment="1" applyProtection="1">
      <alignment horizontal="center" vertical="center"/>
    </xf>
    <xf numFmtId="164" fontId="4" fillId="0" borderId="46" xfId="4" applyNumberFormat="1" applyFont="1" applyBorder="1" applyAlignment="1" applyProtection="1">
      <alignment horizontal="center" vertical="center"/>
    </xf>
    <xf numFmtId="7" fontId="4" fillId="0" borderId="46" xfId="2" applyNumberFormat="1" applyFont="1" applyBorder="1" applyAlignment="1" applyProtection="1">
      <alignment horizontal="center" vertical="center"/>
      <protection locked="0"/>
    </xf>
    <xf numFmtId="164" fontId="4" fillId="0" borderId="10" xfId="4" applyNumberFormat="1" applyFont="1" applyBorder="1" applyAlignment="1" applyProtection="1">
      <alignment horizontal="center" vertical="center"/>
    </xf>
    <xf numFmtId="7" fontId="8" fillId="0" borderId="54" xfId="2" applyNumberFormat="1" applyFont="1" applyBorder="1" applyAlignment="1" applyProtection="1">
      <alignment horizontal="center" vertical="center"/>
    </xf>
    <xf numFmtId="164" fontId="4" fillId="0" borderId="0" xfId="4" applyNumberFormat="1" applyFont="1" applyBorder="1" applyAlignment="1" applyProtection="1">
      <alignment horizontal="center" vertical="center"/>
    </xf>
    <xf numFmtId="7" fontId="8" fillId="0" borderId="55" xfId="2" applyNumberFormat="1" applyFont="1" applyBorder="1" applyAlignment="1" applyProtection="1">
      <alignment horizontal="center" vertical="center"/>
    </xf>
    <xf numFmtId="7" fontId="4" fillId="0" borderId="56" xfId="2" applyNumberFormat="1" applyFont="1" applyBorder="1" applyAlignment="1" applyProtection="1">
      <alignment horizontal="center" vertical="center"/>
    </xf>
    <xf numFmtId="7" fontId="4" fillId="0" borderId="45" xfId="2" applyNumberFormat="1" applyFont="1" applyBorder="1" applyAlignment="1" applyProtection="1">
      <alignment horizontal="center" vertical="center"/>
    </xf>
    <xf numFmtId="7" fontId="4" fillId="0" borderId="31" xfId="2" applyNumberFormat="1" applyFont="1" applyBorder="1" applyAlignment="1" applyProtection="1">
      <alignment horizontal="center" vertical="center"/>
    </xf>
    <xf numFmtId="7" fontId="8" fillId="0" borderId="56" xfId="2" applyNumberFormat="1" applyFont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/>
    </xf>
    <xf numFmtId="0" fontId="5" fillId="4" borderId="46" xfId="0" applyFont="1" applyFill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7" fillId="11" borderId="46" xfId="0" applyFont="1" applyFill="1" applyBorder="1" applyAlignment="1" applyProtection="1">
      <alignment vertical="center"/>
    </xf>
    <xf numFmtId="0" fontId="17" fillId="11" borderId="46" xfId="0" applyFont="1" applyFill="1" applyBorder="1" applyAlignment="1" applyProtection="1">
      <alignment horizontal="center" vertical="center" wrapText="1"/>
    </xf>
    <xf numFmtId="0" fontId="17" fillId="11" borderId="0" xfId="0" applyFont="1" applyFill="1" applyBorder="1" applyAlignment="1" applyProtection="1">
      <alignment horizontal="center" vertical="center" wrapText="1"/>
    </xf>
    <xf numFmtId="0" fontId="5" fillId="11" borderId="38" xfId="0" applyFont="1" applyFill="1" applyBorder="1" applyAlignment="1" applyProtection="1">
      <alignment horizontal="center" vertical="center"/>
    </xf>
    <xf numFmtId="0" fontId="5" fillId="11" borderId="34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17" fillId="11" borderId="51" xfId="0" applyFont="1" applyFill="1" applyBorder="1" applyAlignment="1" applyProtection="1">
      <alignment horizontal="center" vertical="center"/>
    </xf>
    <xf numFmtId="0" fontId="17" fillId="11" borderId="23" xfId="0" applyFont="1" applyFill="1" applyBorder="1" applyAlignment="1" applyProtection="1">
      <alignment horizontal="center" vertical="center"/>
    </xf>
    <xf numFmtId="0" fontId="17" fillId="11" borderId="16" xfId="0" applyFont="1" applyFill="1" applyBorder="1" applyAlignment="1" applyProtection="1">
      <alignment horizontal="center" vertical="center" wrapText="1"/>
    </xf>
    <xf numFmtId="0" fontId="17" fillId="11" borderId="35" xfId="0" applyFont="1" applyFill="1" applyBorder="1" applyAlignment="1" applyProtection="1">
      <alignment horizontal="center" vertical="center"/>
    </xf>
    <xf numFmtId="0" fontId="17" fillId="11" borderId="46" xfId="0" applyFont="1" applyFill="1" applyBorder="1" applyAlignment="1" applyProtection="1">
      <alignment horizontal="center" vertical="center"/>
    </xf>
    <xf numFmtId="0" fontId="17" fillId="11" borderId="44" xfId="0" applyFont="1" applyFill="1" applyBorder="1" applyAlignment="1" applyProtection="1">
      <alignment horizontal="center" vertical="center"/>
    </xf>
    <xf numFmtId="0" fontId="17" fillId="11" borderId="34" xfId="0" applyFont="1" applyFill="1" applyBorder="1" applyAlignment="1" applyProtection="1">
      <alignment horizontal="center" vertical="center"/>
    </xf>
    <xf numFmtId="0" fontId="17" fillId="11" borderId="26" xfId="0" applyFont="1" applyFill="1" applyBorder="1" applyAlignment="1" applyProtection="1">
      <alignment horizontal="center" vertical="center"/>
    </xf>
    <xf numFmtId="0" fontId="17" fillId="11" borderId="2" xfId="0" applyFont="1" applyFill="1" applyBorder="1" applyAlignment="1" applyProtection="1">
      <alignment vertical="center" wrapText="1"/>
    </xf>
    <xf numFmtId="0" fontId="12" fillId="11" borderId="2" xfId="0" applyFont="1" applyFill="1" applyBorder="1" applyAlignment="1" applyProtection="1">
      <alignment horizontal="center" vertical="center" wrapText="1"/>
    </xf>
    <xf numFmtId="0" fontId="17" fillId="11" borderId="13" xfId="0" applyFont="1" applyFill="1" applyBorder="1" applyAlignment="1" applyProtection="1">
      <alignment vertical="center" wrapText="1"/>
    </xf>
    <xf numFmtId="0" fontId="12" fillId="11" borderId="14" xfId="0" applyFont="1" applyFill="1" applyBorder="1" applyAlignment="1" applyProtection="1">
      <alignment horizontal="center" vertical="center" wrapText="1"/>
    </xf>
    <xf numFmtId="0" fontId="12" fillId="11" borderId="15" xfId="0" applyFont="1" applyFill="1" applyBorder="1" applyAlignment="1" applyProtection="1">
      <alignment horizontal="center" vertical="center" wrapText="1"/>
    </xf>
    <xf numFmtId="0" fontId="31" fillId="11" borderId="2" xfId="0" applyFont="1" applyFill="1" applyBorder="1" applyAlignment="1" applyProtection="1">
      <alignment horizontal="center" vertical="center" wrapText="1"/>
    </xf>
    <xf numFmtId="0" fontId="3" fillId="11" borderId="2" xfId="0" applyFont="1" applyFill="1" applyBorder="1" applyAlignment="1" applyProtection="1">
      <alignment horizontal="center"/>
    </xf>
    <xf numFmtId="0" fontId="17" fillId="11" borderId="2" xfId="0" applyFont="1" applyFill="1" applyBorder="1" applyAlignment="1" applyProtection="1">
      <alignment horizontal="center"/>
    </xf>
    <xf numFmtId="0" fontId="8" fillId="11" borderId="2" xfId="0" applyFont="1" applyFill="1" applyBorder="1" applyAlignment="1" applyProtection="1">
      <alignment horizontal="center"/>
    </xf>
    <xf numFmtId="7" fontId="8" fillId="11" borderId="2" xfId="0" applyNumberFormat="1" applyFont="1" applyFill="1" applyBorder="1" applyAlignment="1" applyProtection="1">
      <alignment horizontal="center"/>
    </xf>
    <xf numFmtId="0" fontId="29" fillId="11" borderId="13" xfId="0" applyFont="1" applyFill="1" applyBorder="1" applyAlignment="1" applyProtection="1">
      <alignment horizontal="left"/>
    </xf>
    <xf numFmtId="0" fontId="17" fillId="11" borderId="14" xfId="0" applyFont="1" applyFill="1" applyBorder="1" applyAlignment="1" applyProtection="1">
      <alignment horizontal="center"/>
    </xf>
    <xf numFmtId="0" fontId="17" fillId="11" borderId="15" xfId="0" applyFont="1" applyFill="1" applyBorder="1" applyAlignment="1" applyProtection="1">
      <alignment horizontal="center"/>
    </xf>
    <xf numFmtId="0" fontId="12" fillId="11" borderId="2" xfId="0" applyFont="1" applyFill="1" applyBorder="1" applyAlignment="1" applyProtection="1">
      <alignment horizontal="center" vertical="center"/>
    </xf>
    <xf numFmtId="0" fontId="5" fillId="11" borderId="2" xfId="0" applyFont="1" applyFill="1" applyBorder="1" applyProtection="1"/>
    <xf numFmtId="0" fontId="5" fillId="11" borderId="31" xfId="0" applyFont="1" applyFill="1" applyBorder="1" applyProtection="1"/>
    <xf numFmtId="0" fontId="8" fillId="11" borderId="2" xfId="0" applyFont="1" applyFill="1" applyBorder="1" applyAlignment="1" applyProtection="1">
      <alignment horizontal="center" vertical="center" wrapText="1"/>
    </xf>
    <xf numFmtId="0" fontId="3" fillId="10" borderId="46" xfId="0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horizontal="center"/>
    </xf>
    <xf numFmtId="44" fontId="2" fillId="12" borderId="2" xfId="2" applyFont="1" applyFill="1" applyBorder="1" applyProtection="1"/>
    <xf numFmtId="0" fontId="3" fillId="12" borderId="2" xfId="0" applyFont="1" applyFill="1" applyBorder="1" applyProtection="1"/>
    <xf numFmtId="44" fontId="2" fillId="10" borderId="2" xfId="2" applyFont="1" applyFill="1" applyBorder="1" applyProtection="1"/>
    <xf numFmtId="0" fontId="3" fillId="10" borderId="2" xfId="0" applyFont="1" applyFill="1" applyBorder="1" applyAlignment="1" applyProtection="1">
      <alignment horizontal="center" vertical="center"/>
    </xf>
    <xf numFmtId="3" fontId="4" fillId="0" borderId="46" xfId="0" applyNumberFormat="1" applyFont="1" applyBorder="1" applyAlignment="1" applyProtection="1">
      <alignment horizontal="center" vertical="center"/>
      <protection locked="0"/>
    </xf>
    <xf numFmtId="8" fontId="11" fillId="0" borderId="4" xfId="2" applyNumberFormat="1" applyFont="1" applyFill="1" applyBorder="1" applyAlignment="1" applyProtection="1">
      <alignment horizontal="center" vertical="center"/>
      <protection locked="0"/>
    </xf>
    <xf numFmtId="8" fontId="11" fillId="3" borderId="4" xfId="2" applyNumberFormat="1" applyFont="1" applyFill="1" applyBorder="1" applyAlignment="1" applyProtection="1">
      <alignment horizontal="center" vertical="center"/>
      <protection locked="0"/>
    </xf>
    <xf numFmtId="8" fontId="11" fillId="3" borderId="7" xfId="2" applyNumberFormat="1" applyFont="1" applyFill="1" applyBorder="1" applyAlignment="1" applyProtection="1">
      <alignment horizontal="center" vertical="center"/>
      <protection locked="0"/>
    </xf>
    <xf numFmtId="8" fontId="11" fillId="0" borderId="7" xfId="2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9" fillId="11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32" fillId="10" borderId="13" xfId="0" applyFont="1" applyFill="1" applyBorder="1" applyAlignment="1" applyProtection="1">
      <alignment horizontal="center" vertical="center"/>
    </xf>
    <xf numFmtId="0" fontId="32" fillId="10" borderId="14" xfId="0" applyFont="1" applyFill="1" applyBorder="1" applyAlignment="1" applyProtection="1">
      <alignment horizontal="center" vertical="center"/>
    </xf>
    <xf numFmtId="0" fontId="32" fillId="10" borderId="15" xfId="0" applyFont="1" applyFill="1" applyBorder="1" applyAlignment="1" applyProtection="1">
      <alignment horizontal="center" vertical="center"/>
    </xf>
    <xf numFmtId="0" fontId="32" fillId="10" borderId="5" xfId="0" applyFont="1" applyFill="1" applyBorder="1" applyAlignment="1" applyProtection="1">
      <alignment horizontal="center" vertical="center"/>
    </xf>
    <xf numFmtId="0" fontId="32" fillId="10" borderId="6" xfId="0" applyFont="1" applyFill="1" applyBorder="1" applyAlignment="1" applyProtection="1">
      <alignment horizontal="center" vertical="center"/>
    </xf>
    <xf numFmtId="0" fontId="32" fillId="10" borderId="7" xfId="0" applyFont="1" applyFill="1" applyBorder="1" applyAlignment="1" applyProtection="1">
      <alignment horizontal="center" vertical="center"/>
    </xf>
    <xf numFmtId="0" fontId="17" fillId="11" borderId="52" xfId="0" applyFont="1" applyFill="1" applyBorder="1" applyAlignment="1" applyProtection="1">
      <alignment horizontal="center" vertical="center"/>
    </xf>
    <xf numFmtId="0" fontId="17" fillId="11" borderId="53" xfId="0" applyFont="1" applyFill="1" applyBorder="1" applyAlignment="1" applyProtection="1">
      <alignment horizontal="center" vertical="center"/>
    </xf>
    <xf numFmtId="0" fontId="22" fillId="10" borderId="23" xfId="0" applyFont="1" applyFill="1" applyBorder="1" applyAlignment="1" applyProtection="1">
      <alignment horizontal="center" vertical="center"/>
    </xf>
    <xf numFmtId="0" fontId="22" fillId="10" borderId="24" xfId="0" applyFont="1" applyFill="1" applyBorder="1" applyAlignment="1" applyProtection="1">
      <alignment horizontal="center" vertical="center"/>
    </xf>
    <xf numFmtId="0" fontId="22" fillId="10" borderId="25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0" fillId="0" borderId="43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5" fillId="11" borderId="47" xfId="0" applyFont="1" applyFill="1" applyBorder="1" applyAlignment="1" applyProtection="1">
      <alignment horizontal="center" vertical="center"/>
    </xf>
    <xf numFmtId="0" fontId="5" fillId="11" borderId="48" xfId="0" applyFont="1" applyFill="1" applyBorder="1" applyAlignment="1" applyProtection="1">
      <alignment horizontal="center" vertical="center"/>
    </xf>
    <xf numFmtId="0" fontId="22" fillId="10" borderId="37" xfId="0" applyFont="1" applyFill="1" applyBorder="1" applyAlignment="1" applyProtection="1">
      <alignment horizontal="center" vertical="center"/>
    </xf>
    <xf numFmtId="0" fontId="22" fillId="10" borderId="49" xfId="0" applyFont="1" applyFill="1" applyBorder="1" applyAlignment="1" applyProtection="1">
      <alignment horizontal="center" vertical="center"/>
    </xf>
    <xf numFmtId="0" fontId="22" fillId="10" borderId="14" xfId="0" applyFont="1" applyFill="1" applyBorder="1" applyAlignment="1" applyProtection="1">
      <alignment horizontal="center" vertical="center"/>
    </xf>
    <xf numFmtId="0" fontId="22" fillId="10" borderId="50" xfId="0" applyFont="1" applyFill="1" applyBorder="1" applyAlignment="1" applyProtection="1">
      <alignment horizontal="center" vertical="center"/>
    </xf>
    <xf numFmtId="0" fontId="29" fillId="11" borderId="13" xfId="0" applyFont="1" applyFill="1" applyBorder="1" applyAlignment="1" applyProtection="1">
      <alignment horizontal="center" vertical="center" wrapText="1"/>
    </xf>
    <xf numFmtId="0" fontId="29" fillId="11" borderId="14" xfId="0" applyFont="1" applyFill="1" applyBorder="1" applyAlignment="1" applyProtection="1">
      <alignment horizontal="center" vertical="center" wrapText="1"/>
    </xf>
    <xf numFmtId="0" fontId="29" fillId="11" borderId="15" xfId="0" applyFont="1" applyFill="1" applyBorder="1" applyAlignment="1" applyProtection="1">
      <alignment horizontal="center" vertical="center" wrapText="1"/>
    </xf>
    <xf numFmtId="0" fontId="29" fillId="11" borderId="3" xfId="0" applyFont="1" applyFill="1" applyBorder="1" applyAlignment="1" applyProtection="1">
      <alignment horizontal="center" vertical="center" wrapText="1"/>
    </xf>
    <xf numFmtId="0" fontId="29" fillId="11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6" fillId="11" borderId="23" xfId="0" quotePrefix="1" applyFont="1" applyFill="1" applyBorder="1" applyAlignment="1" applyProtection="1">
      <alignment horizontal="center" vertical="center"/>
    </xf>
    <xf numFmtId="0" fontId="6" fillId="11" borderId="24" xfId="0" applyFont="1" applyFill="1" applyBorder="1" applyAlignment="1" applyProtection="1">
      <alignment horizontal="center" vertical="center"/>
    </xf>
    <xf numFmtId="0" fontId="6" fillId="11" borderId="25" xfId="0" applyFont="1" applyFill="1" applyBorder="1" applyAlignment="1" applyProtection="1">
      <alignment horizontal="center" vertical="center"/>
    </xf>
    <xf numFmtId="0" fontId="6" fillId="11" borderId="23" xfId="0" applyFont="1" applyFill="1" applyBorder="1" applyAlignment="1" applyProtection="1">
      <alignment horizontal="center" vertical="center"/>
    </xf>
    <xf numFmtId="0" fontId="7" fillId="11" borderId="26" xfId="0" applyFont="1" applyFill="1" applyBorder="1" applyAlignment="1" applyProtection="1">
      <alignment horizontal="center" vertical="center"/>
    </xf>
    <xf numFmtId="0" fontId="7" fillId="11" borderId="27" xfId="0" applyFont="1" applyFill="1" applyBorder="1" applyAlignment="1" applyProtection="1">
      <alignment horizontal="center" vertical="center"/>
    </xf>
    <xf numFmtId="0" fontId="7" fillId="11" borderId="28" xfId="0" applyFont="1" applyFill="1" applyBorder="1" applyAlignment="1" applyProtection="1">
      <alignment horizontal="center" vertical="center"/>
    </xf>
    <xf numFmtId="0" fontId="3" fillId="10" borderId="23" xfId="0" applyFont="1" applyFill="1" applyBorder="1" applyAlignment="1" applyProtection="1">
      <alignment horizontal="center" vertical="center"/>
    </xf>
    <xf numFmtId="0" fontId="3" fillId="10" borderId="25" xfId="0" applyFont="1" applyFill="1" applyBorder="1" applyAlignment="1" applyProtection="1">
      <alignment horizontal="center" vertical="center"/>
    </xf>
    <xf numFmtId="0" fontId="17" fillId="11" borderId="52" xfId="0" applyFont="1" applyFill="1" applyBorder="1" applyAlignment="1" applyProtection="1">
      <alignment horizontal="center" vertical="center" wrapText="1"/>
    </xf>
    <xf numFmtId="0" fontId="17" fillId="11" borderId="53" xfId="0" applyFont="1" applyFill="1" applyBorder="1" applyAlignment="1" applyProtection="1">
      <alignment horizontal="center" vertical="center" wrapText="1"/>
    </xf>
    <xf numFmtId="0" fontId="6" fillId="11" borderId="2" xfId="0" applyFont="1" applyFill="1" applyBorder="1" applyAlignment="1" applyProtection="1">
      <alignment horizontal="center" vertical="center"/>
    </xf>
    <xf numFmtId="0" fontId="23" fillId="12" borderId="26" xfId="0" applyFont="1" applyFill="1" applyBorder="1" applyAlignment="1" applyProtection="1">
      <alignment horizontal="center" vertical="center" wrapText="1"/>
    </xf>
    <xf numFmtId="0" fontId="23" fillId="12" borderId="27" xfId="0" applyFont="1" applyFill="1" applyBorder="1" applyAlignment="1" applyProtection="1">
      <alignment horizontal="center" vertical="center" wrapText="1"/>
    </xf>
    <xf numFmtId="0" fontId="23" fillId="12" borderId="2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26" fillId="0" borderId="1" xfId="6" applyBorder="1" applyAlignment="1" applyProtection="1">
      <alignment horizontal="left" vertical="center"/>
      <protection locked="0"/>
    </xf>
    <xf numFmtId="0" fontId="26" fillId="0" borderId="12" xfId="6" applyBorder="1" applyAlignment="1" applyProtection="1">
      <alignment horizontal="left" vertical="center"/>
      <protection locked="0"/>
    </xf>
    <xf numFmtId="0" fontId="26" fillId="0" borderId="29" xfId="6" applyBorder="1" applyAlignment="1" applyProtection="1">
      <alignment horizontal="left" vertical="center"/>
      <protection locked="0"/>
    </xf>
    <xf numFmtId="0" fontId="26" fillId="0" borderId="8" xfId="6" applyBorder="1" applyAlignment="1" applyProtection="1">
      <alignment horizontal="left" vertical="center"/>
    </xf>
    <xf numFmtId="0" fontId="26" fillId="0" borderId="35" xfId="6" applyBorder="1" applyAlignment="1" applyProtection="1">
      <alignment horizontal="left" vertical="center"/>
    </xf>
    <xf numFmtId="0" fontId="26" fillId="0" borderId="36" xfId="6" applyBorder="1" applyAlignment="1" applyProtection="1">
      <alignment horizontal="left" vertical="center"/>
    </xf>
    <xf numFmtId="0" fontId="30" fillId="11" borderId="13" xfId="0" applyFont="1" applyFill="1" applyBorder="1" applyAlignment="1" applyProtection="1">
      <alignment horizontal="center" vertical="center" wrapText="1"/>
    </xf>
    <xf numFmtId="0" fontId="30" fillId="11" borderId="14" xfId="0" applyFont="1" applyFill="1" applyBorder="1" applyAlignment="1" applyProtection="1">
      <alignment horizontal="center" vertical="center" wrapText="1"/>
    </xf>
    <xf numFmtId="0" fontId="30" fillId="11" borderId="15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</xf>
    <xf numFmtId="0" fontId="21" fillId="0" borderId="10" xfId="0" applyFont="1" applyBorder="1" applyAlignment="1" applyProtection="1">
      <alignment horizontal="left"/>
    </xf>
    <xf numFmtId="0" fontId="3" fillId="9" borderId="2" xfId="0" applyFont="1" applyFill="1" applyBorder="1" applyAlignment="1" applyProtection="1">
      <alignment horizontal="center"/>
    </xf>
    <xf numFmtId="0" fontId="29" fillId="11" borderId="3" xfId="0" applyFont="1" applyFill="1" applyBorder="1" applyAlignment="1" applyProtection="1">
      <alignment horizontal="left" vertical="center" wrapText="1"/>
    </xf>
    <xf numFmtId="0" fontId="3" fillId="12" borderId="2" xfId="0" applyFont="1" applyFill="1" applyBorder="1" applyAlignment="1" applyProtection="1">
      <alignment horizontal="center"/>
    </xf>
    <xf numFmtId="0" fontId="17" fillId="11" borderId="14" xfId="0" applyFont="1" applyFill="1" applyBorder="1" applyAlignment="1" applyProtection="1">
      <alignment horizontal="center"/>
    </xf>
    <xf numFmtId="0" fontId="16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3" fillId="12" borderId="1" xfId="0" applyFont="1" applyFill="1" applyBorder="1" applyAlignment="1" applyProtection="1">
      <alignment horizontal="center"/>
    </xf>
    <xf numFmtId="0" fontId="3" fillId="12" borderId="22" xfId="0" applyFont="1" applyFill="1" applyBorder="1" applyAlignment="1" applyProtection="1">
      <alignment horizontal="center"/>
    </xf>
    <xf numFmtId="0" fontId="24" fillId="6" borderId="6" xfId="0" applyFont="1" applyFill="1" applyBorder="1" applyAlignment="1" applyProtection="1">
      <alignment horizontal="center"/>
    </xf>
    <xf numFmtId="0" fontId="29" fillId="11" borderId="34" xfId="0" applyFont="1" applyFill="1" applyBorder="1" applyAlignment="1" applyProtection="1">
      <alignment horizontal="left" vertical="center" wrapText="1"/>
    </xf>
    <xf numFmtId="0" fontId="29" fillId="11" borderId="42" xfId="0" applyFont="1" applyFill="1" applyBorder="1" applyAlignment="1" applyProtection="1">
      <alignment horizontal="left" vertical="center" wrapText="1"/>
    </xf>
    <xf numFmtId="0" fontId="29" fillId="11" borderId="11" xfId="0" applyFont="1" applyFill="1" applyBorder="1" applyAlignment="1" applyProtection="1">
      <alignment horizontal="left" vertical="center" wrapText="1"/>
    </xf>
    <xf numFmtId="0" fontId="29" fillId="11" borderId="2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24" fillId="10" borderId="2" xfId="0" applyFont="1" applyFill="1" applyBorder="1" applyAlignment="1" applyProtection="1">
      <alignment horizontal="center"/>
    </xf>
    <xf numFmtId="0" fontId="24" fillId="12" borderId="2" xfId="0" applyFont="1" applyFill="1" applyBorder="1" applyAlignment="1" applyProtection="1">
      <alignment horizontal="center"/>
    </xf>
    <xf numFmtId="0" fontId="3" fillId="12" borderId="12" xfId="0" applyFont="1" applyFill="1" applyBorder="1" applyAlignment="1" applyProtection="1">
      <alignment horizontal="center"/>
    </xf>
    <xf numFmtId="0" fontId="22" fillId="8" borderId="0" xfId="0" applyFont="1" applyFill="1" applyBorder="1" applyAlignment="1" applyProtection="1">
      <alignment horizontal="center" vertical="center" wrapText="1"/>
    </xf>
    <xf numFmtId="0" fontId="2" fillId="8" borderId="0" xfId="0" applyFont="1" applyFill="1" applyAlignment="1" applyProtection="1">
      <alignment horizont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44" fontId="7" fillId="0" borderId="14" xfId="0" applyNumberFormat="1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3" fillId="1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11" borderId="2" xfId="0" applyFont="1" applyFill="1" applyBorder="1" applyAlignment="1" applyProtection="1">
      <alignment horizontal="left" vertical="center"/>
    </xf>
    <xf numFmtId="0" fontId="2" fillId="10" borderId="30" xfId="0" applyFont="1" applyFill="1" applyBorder="1" applyAlignment="1" applyProtection="1">
      <alignment horizontal="center"/>
    </xf>
    <xf numFmtId="44" fontId="2" fillId="10" borderId="30" xfId="0" applyNumberFormat="1" applyFont="1" applyFill="1" applyBorder="1" applyAlignment="1" applyProtection="1">
      <alignment horizontal="center"/>
    </xf>
    <xf numFmtId="0" fontId="27" fillId="0" borderId="2" xfId="1" applyFont="1" applyFill="1" applyBorder="1" applyAlignment="1" applyProtection="1">
      <alignment horizontal="left"/>
      <protection locked="0" hidden="1"/>
    </xf>
    <xf numFmtId="44" fontId="4" fillId="0" borderId="1" xfId="2" applyFont="1" applyBorder="1" applyAlignment="1" applyProtection="1">
      <alignment horizontal="center"/>
      <protection locked="0"/>
    </xf>
    <xf numFmtId="44" fontId="4" fillId="0" borderId="12" xfId="2" applyFont="1" applyBorder="1" applyAlignment="1" applyProtection="1">
      <alignment horizontal="center"/>
      <protection locked="0"/>
    </xf>
    <xf numFmtId="44" fontId="4" fillId="0" borderId="22" xfId="2" applyFont="1" applyBorder="1" applyAlignment="1" applyProtection="1">
      <alignment horizontal="center"/>
      <protection locked="0"/>
    </xf>
    <xf numFmtId="0" fontId="3" fillId="10" borderId="2" xfId="0" applyFont="1" applyFill="1" applyBorder="1" applyAlignment="1" applyProtection="1">
      <alignment horizontal="left"/>
    </xf>
    <xf numFmtId="0" fontId="12" fillId="11" borderId="2" xfId="1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44" fontId="8" fillId="0" borderId="1" xfId="2" applyFont="1" applyBorder="1" applyAlignment="1" applyProtection="1">
      <alignment horizontal="center"/>
    </xf>
    <xf numFmtId="44" fontId="8" fillId="0" borderId="12" xfId="2" applyFont="1" applyBorder="1" applyAlignment="1" applyProtection="1">
      <alignment horizontal="center"/>
    </xf>
    <xf numFmtId="44" fontId="8" fillId="0" borderId="22" xfId="2" applyFont="1" applyBorder="1" applyAlignment="1" applyProtection="1">
      <alignment horizontal="center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Fill="1" applyBorder="1" applyAlignment="1" applyProtection="1">
      <alignment horizontal="center"/>
      <protection locked="0"/>
    </xf>
    <xf numFmtId="165" fontId="3" fillId="10" borderId="2" xfId="0" applyNumberFormat="1" applyFont="1" applyFill="1" applyBorder="1" applyAlignment="1" applyProtection="1">
      <alignment horizontal="center" vertical="center"/>
    </xf>
    <xf numFmtId="0" fontId="17" fillId="11" borderId="2" xfId="0" applyFont="1" applyFill="1" applyBorder="1" applyAlignment="1" applyProtection="1">
      <alignment horizontal="center"/>
    </xf>
    <xf numFmtId="0" fontId="5" fillId="11" borderId="2" xfId="0" applyFont="1" applyFill="1" applyBorder="1" applyAlignment="1" applyProtection="1">
      <alignment horizontal="left" vertical="center" wrapText="1"/>
    </xf>
    <xf numFmtId="0" fontId="3" fillId="10" borderId="2" xfId="0" applyFont="1" applyFill="1" applyBorder="1" applyAlignment="1" applyProtection="1">
      <alignment horizontal="center"/>
    </xf>
  </cellXfs>
  <cellStyles count="11">
    <cellStyle name="20% - Énfasis1" xfId="1" builtinId="30"/>
    <cellStyle name="Millares 2" xfId="5"/>
    <cellStyle name="Millares 2 2" xfId="9"/>
    <cellStyle name="Millares 3" xfId="7"/>
    <cellStyle name="Millares 3 2" xfId="10"/>
    <cellStyle name="Moneda" xfId="2" builtinId="4"/>
    <cellStyle name="Moneda 2" xfId="8"/>
    <cellStyle name="Normal" xfId="0" builtinId="0"/>
    <cellStyle name="Normal 3" xfId="6"/>
    <cellStyle name="Normal 5" xfId="3"/>
    <cellStyle name="Porcentaje" xfId="4" builtinId="5"/>
  </cellStyles>
  <dxfs count="0"/>
  <tableStyles count="0" defaultTableStyle="TableStyleMedium2" defaultPivotStyle="PivotStyleLight16"/>
  <colors>
    <mruColors>
      <color rgb="FFFF6600"/>
      <color rgb="FFFDEADF"/>
      <color rgb="FF376A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INCORPORADOS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RPP_2017!$C$12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RPP_2017!$B$13:$B$16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RPP_2017!$C$13:$C$16</c:f>
              <c:numCache>
                <c:formatCode>#,##0</c:formatCode>
                <c:ptCount val="4"/>
                <c:pt idx="0">
                  <c:v>3229</c:v>
                </c:pt>
                <c:pt idx="1">
                  <c:v>2024</c:v>
                </c:pt>
                <c:pt idx="2">
                  <c:v>2667</c:v>
                </c:pt>
                <c:pt idx="3">
                  <c:v>1754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E9-49D0-9318-855494078FBC}"/>
            </c:ext>
          </c:extLst>
        </c:ser>
        <c:ser>
          <c:idx val="1"/>
          <c:order val="1"/>
          <c:tx>
            <c:strRef>
              <c:f>RPP_2017!$D$12</c:f>
              <c:strCache>
                <c:ptCount val="1"/>
                <c:pt idx="0">
                  <c:v>LOGRO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RPP_2017!$B$13:$B$16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RPP_2017!$D$13:$D$16</c:f>
              <c:numCache>
                <c:formatCode>#,##0</c:formatCode>
                <c:ptCount val="4"/>
                <c:pt idx="0" formatCode="General">
                  <c:v>931</c:v>
                </c:pt>
                <c:pt idx="1">
                  <c:v>2322</c:v>
                </c:pt>
                <c:pt idx="2">
                  <c:v>1547</c:v>
                </c:pt>
                <c:pt idx="3">
                  <c:v>5399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E9-49D0-9318-85549407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469008"/>
        <c:axId val="-385474992"/>
      </c:barChart>
      <c:catAx>
        <c:axId val="-385469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385474992"/>
        <c:crosses val="autoZero"/>
        <c:auto val="1"/>
        <c:lblAlgn val="ctr"/>
        <c:lblOffset val="100"/>
        <c:noMultiLvlLbl val="0"/>
      </c:catAx>
      <c:valAx>
        <c:axId val="-3854749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38546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40718999636151"/>
          <c:y val="9.8140873527658185E-2"/>
          <c:w val="0.80908364771132157"/>
          <c:h val="0.70592142717931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RPP_2017!$C$43</c:f>
              <c:strCache>
                <c:ptCount val="1"/>
                <c:pt idx="0">
                  <c:v>PRESUPUESTO ORIGINAL ANUAL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RPP_2017!$B$44:$B$47</c:f>
              <c:numCache>
                <c:formatCode>General</c:formatCode>
                <c:ptCount val="1"/>
                <c:pt idx="0">
                  <c:v>4000</c:v>
                </c:pt>
              </c:numCache>
            </c:numRef>
          </c:cat>
          <c:val>
            <c:numRef>
              <c:f>RPP_2017!$C$44:$C$47</c:f>
              <c:numCache>
                <c:formatCode>"$"#,##0.00_);\("$"#,##0.00\)</c:formatCode>
                <c:ptCount val="1"/>
                <c:pt idx="0">
                  <c:v>11217902.66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9D-4ADA-880A-1699368FBDA8}"/>
            </c:ext>
          </c:extLst>
        </c:ser>
        <c:ser>
          <c:idx val="2"/>
          <c:order val="1"/>
          <c:tx>
            <c:strRef>
              <c:f>RPP_2017!$I$43</c:f>
              <c:strCache>
                <c:ptCount val="1"/>
                <c:pt idx="0">
                  <c:v>EJERCIDO+COMP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numRef>
              <c:f>RPP_2017!$B$44:$B$47</c:f>
              <c:numCache>
                <c:formatCode>General</c:formatCode>
                <c:ptCount val="1"/>
                <c:pt idx="0">
                  <c:v>4000</c:v>
                </c:pt>
              </c:numCache>
            </c:numRef>
          </c:cat>
          <c:val>
            <c:numRef>
              <c:f>RPP_2017!$I$44:$I$47</c:f>
              <c:numCache>
                <c:formatCode>"$"#,##0.00_);\("$"#,##0.00\)</c:formatCode>
                <c:ptCount val="1"/>
                <c:pt idx="0">
                  <c:v>9364701.8800000008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9D-4ADA-880A-1699368FB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475536"/>
        <c:axId val="-385472816"/>
      </c:barChart>
      <c:lineChart>
        <c:grouping val="standard"/>
        <c:varyColors val="0"/>
        <c:ser>
          <c:idx val="1"/>
          <c:order val="2"/>
          <c:tx>
            <c:strRef>
              <c:f>RPP_2017!$G$43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0.7097962595972697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79D-4ADA-880A-1699368FBDA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01120329757439E-3"/>
                  <c:y val="-0.7097962595972697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9D-4ADA-880A-1699368FBDA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69127516778655E-3"/>
                  <c:y val="-0.7097966477185844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79D-4ADA-880A-1699368FBDA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163451883950757E-2"/>
                  <c:y val="-0.704225651662639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9D-4ADA-880A-1699368FBD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RPP_2017!$B$44:$B$46</c:f>
            </c:multiLvlStrRef>
          </c:cat>
          <c:val>
            <c:numRef>
              <c:f>RPP_2017!$G$44:$G$47</c:f>
              <c:numCache>
                <c:formatCode>General</c:formatCode>
                <c:ptCount val="1"/>
                <c:pt idx="0">
                  <c:v>0.83479970934245928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79D-4ADA-880A-1699368FB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5467920"/>
        <c:axId val="-385483152"/>
      </c:lineChart>
      <c:catAx>
        <c:axId val="-38547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385472816"/>
        <c:crosses val="autoZero"/>
        <c:auto val="1"/>
        <c:lblAlgn val="ctr"/>
        <c:lblOffset val="100"/>
        <c:noMultiLvlLbl val="0"/>
      </c:catAx>
      <c:valAx>
        <c:axId val="-385472816"/>
        <c:scaling>
          <c:orientation val="minMax"/>
        </c:scaling>
        <c:delete val="0"/>
        <c:axPos val="l"/>
        <c:numFmt formatCode="&quot;$&quot;#,##0.00_);\(&quot;$&quot;#,##0.00\)" sourceLinked="1"/>
        <c:majorTickMark val="out"/>
        <c:minorTickMark val="none"/>
        <c:tickLblPos val="nextTo"/>
        <c:crossAx val="-385475536"/>
        <c:crosses val="autoZero"/>
        <c:crossBetween val="between"/>
      </c:valAx>
      <c:catAx>
        <c:axId val="-38546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385483152"/>
        <c:crosses val="autoZero"/>
        <c:auto val="1"/>
        <c:lblAlgn val="ctr"/>
        <c:lblOffset val="100"/>
        <c:noMultiLvlLbl val="0"/>
      </c:catAx>
      <c:valAx>
        <c:axId val="-3854831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385467920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15696778171184983"/>
          <c:y val="0.89349737532808404"/>
          <c:w val="0.77286025823953242"/>
          <c:h val="7.996873552570639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19029507605075"/>
          <c:y val="2.6718943726428267E-2"/>
          <c:w val="0.78894347990547031"/>
          <c:h val="0.80136162699365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RPP_2017!$C$71</c:f>
              <c:strCache>
                <c:ptCount val="1"/>
                <c:pt idx="0">
                  <c:v>PRESUPUESTO ORIGINAL ANUAL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RPP_2017!$B$72:$B$76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cat>
          <c:val>
            <c:numRef>
              <c:f>RPP_2017!$C$72:$C$76</c:f>
              <c:numCache>
                <c:formatCode>"$"#,##0.00_);\("$"#,##0.00\)</c:formatCode>
                <c:ptCount val="4"/>
                <c:pt idx="0">
                  <c:v>25241362</c:v>
                </c:pt>
                <c:pt idx="1">
                  <c:v>2171807</c:v>
                </c:pt>
                <c:pt idx="2">
                  <c:v>5128874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E5-424C-83F7-EA1772F3B1ED}"/>
            </c:ext>
          </c:extLst>
        </c:ser>
        <c:ser>
          <c:idx val="2"/>
          <c:order val="1"/>
          <c:tx>
            <c:strRef>
              <c:f>RPP_2017!$I$71</c:f>
              <c:strCache>
                <c:ptCount val="1"/>
                <c:pt idx="0">
                  <c:v>EJERCIDO+COMP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numRef>
              <c:f>RPP_2017!$B$72:$B$76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cat>
          <c:val>
            <c:numRef>
              <c:f>RPP_2017!$I$72:$I$76</c:f>
              <c:numCache>
                <c:formatCode>"$"#,##0.00_);\("$"#,##0.00\)</c:formatCode>
                <c:ptCount val="4"/>
                <c:pt idx="0">
                  <c:v>24681164.010000002</c:v>
                </c:pt>
                <c:pt idx="1">
                  <c:v>2214164.23</c:v>
                </c:pt>
                <c:pt idx="2">
                  <c:v>5086516.7699999996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E5-424C-83F7-EA1772F3B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480976"/>
        <c:axId val="-385479888"/>
      </c:barChart>
      <c:lineChart>
        <c:grouping val="standard"/>
        <c:varyColors val="0"/>
        <c:ser>
          <c:idx val="1"/>
          <c:order val="2"/>
          <c:tx>
            <c:strRef>
              <c:f>RPP_2017!$G$71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9626909052475827E-2"/>
                  <c:y val="-0.802671672480919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E5-424C-83F7-EA1772F3B1E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3113318888824E-2"/>
                  <c:y val="-0.799342239782067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E5-424C-83F7-EA1772F3B1E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213655340062353E-2"/>
                  <c:y val="-0.79601306922263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E5-424C-83F7-EA1772F3B1E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597156899011784E-2"/>
                  <c:y val="-0.79601306922263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0E5-424C-83F7-EA1772F3B1E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6414240166288E-2"/>
                  <c:y val="-0.802671410341505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E5-424C-83F7-EA1772F3B1ED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anchor="t" anchorCtr="1"/>
              <a:lstStyle/>
              <a:p>
                <a:pPr>
                  <a:defRPr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RPP_2017!$G$72:$G$76</c:f>
              <c:numCache>
                <c:formatCode>0.0%</c:formatCode>
                <c:ptCount val="4"/>
                <c:pt idx="0">
                  <c:v>0</c:v>
                </c:pt>
                <c:pt idx="1">
                  <c:v>1.019503220129597</c:v>
                </c:pt>
                <c:pt idx="2">
                  <c:v>0.99174141731693921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0E5-424C-83F7-EA1772F3B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5477712"/>
        <c:axId val="-385477168"/>
      </c:lineChart>
      <c:catAx>
        <c:axId val="-38548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385479888"/>
        <c:crosses val="autoZero"/>
        <c:auto val="1"/>
        <c:lblAlgn val="ctr"/>
        <c:lblOffset val="100"/>
        <c:noMultiLvlLbl val="0"/>
      </c:catAx>
      <c:valAx>
        <c:axId val="-385479888"/>
        <c:scaling>
          <c:orientation val="minMax"/>
        </c:scaling>
        <c:delete val="0"/>
        <c:axPos val="l"/>
        <c:numFmt formatCode="&quot;$&quot;#,##0.00_);\(&quot;$&quot;#,##0.00\)" sourceLinked="1"/>
        <c:majorTickMark val="out"/>
        <c:minorTickMark val="none"/>
        <c:tickLblPos val="nextTo"/>
        <c:crossAx val="-385480976"/>
        <c:crosses val="autoZero"/>
        <c:crossBetween val="between"/>
      </c:valAx>
      <c:catAx>
        <c:axId val="-385477712"/>
        <c:scaling>
          <c:orientation val="minMax"/>
        </c:scaling>
        <c:delete val="1"/>
        <c:axPos val="b"/>
        <c:majorTickMark val="out"/>
        <c:minorTickMark val="none"/>
        <c:tickLblPos val="none"/>
        <c:crossAx val="-385477168"/>
        <c:crosses val="autoZero"/>
        <c:auto val="1"/>
        <c:lblAlgn val="ctr"/>
        <c:lblOffset val="100"/>
        <c:noMultiLvlLbl val="0"/>
      </c:catAx>
      <c:valAx>
        <c:axId val="-3854771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-385477712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15696778171184983"/>
          <c:y val="0.89349748987112265"/>
          <c:w val="0.66454931388609995"/>
          <c:h val="6.02012030291724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UCN'S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RPP_2017!$E$11:$E$12</c:f>
              <c:strCache>
                <c:ptCount val="2"/>
                <c:pt idx="0">
                  <c:v>UCN'S</c:v>
                </c:pt>
                <c:pt idx="1">
                  <c:v>META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RPP_2017!$B$13:$B$16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RPP_2017!$E$13:$E$16</c:f>
              <c:numCache>
                <c:formatCode>#,##0</c:formatCode>
                <c:ptCount val="4"/>
                <c:pt idx="0">
                  <c:v>1738</c:v>
                </c:pt>
                <c:pt idx="1">
                  <c:v>1304</c:v>
                </c:pt>
                <c:pt idx="2">
                  <c:v>3435</c:v>
                </c:pt>
                <c:pt idx="3">
                  <c:v>4708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82-4379-B12B-2E847CA89D96}"/>
            </c:ext>
          </c:extLst>
        </c:ser>
        <c:ser>
          <c:idx val="1"/>
          <c:order val="1"/>
          <c:tx>
            <c:strRef>
              <c:f>RPP_2017!$F$11:$F$12</c:f>
              <c:strCache>
                <c:ptCount val="2"/>
                <c:pt idx="0">
                  <c:v>UCN'S</c:v>
                </c:pt>
                <c:pt idx="1">
                  <c:v>LOGRO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RPP_2017!$B$13:$B$16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RPP_2017!$F$13:$F$16</c:f>
              <c:numCache>
                <c:formatCode>General</c:formatCode>
                <c:ptCount val="4"/>
                <c:pt idx="0">
                  <c:v>836</c:v>
                </c:pt>
                <c:pt idx="1">
                  <c:v>644</c:v>
                </c:pt>
                <c:pt idx="2">
                  <c:v>762</c:v>
                </c:pt>
                <c:pt idx="3" formatCode="#,##0">
                  <c:v>2196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82-4379-B12B-2E847CA89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7023712"/>
        <c:axId val="-387014464"/>
      </c:barChart>
      <c:catAx>
        <c:axId val="-387023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387014464"/>
        <c:crosses val="autoZero"/>
        <c:auto val="1"/>
        <c:lblAlgn val="ctr"/>
        <c:lblOffset val="100"/>
        <c:noMultiLvlLbl val="0"/>
      </c:catAx>
      <c:valAx>
        <c:axId val="-387014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387023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18</xdr:row>
      <xdr:rowOff>66675</xdr:rowOff>
    </xdr:from>
    <xdr:to>
      <xdr:col>7</xdr:col>
      <xdr:colOff>933450</xdr:colOff>
      <xdr:row>36</xdr:row>
      <xdr:rowOff>28575</xdr:rowOff>
    </xdr:to>
    <xdr:graphicFrame macro="">
      <xdr:nvGraphicFramePr>
        <xdr:cNvPr id="110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49</xdr:row>
      <xdr:rowOff>114300</xdr:rowOff>
    </xdr:from>
    <xdr:to>
      <xdr:col>7</xdr:col>
      <xdr:colOff>981075</xdr:colOff>
      <xdr:row>62</xdr:row>
      <xdr:rowOff>228600</xdr:rowOff>
    </xdr:to>
    <xdr:graphicFrame macro="">
      <xdr:nvGraphicFramePr>
        <xdr:cNvPr id="110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78</xdr:row>
      <xdr:rowOff>47625</xdr:rowOff>
    </xdr:from>
    <xdr:to>
      <xdr:col>7</xdr:col>
      <xdr:colOff>1133475</xdr:colOff>
      <xdr:row>91</xdr:row>
      <xdr:rowOff>152400</xdr:rowOff>
    </xdr:to>
    <xdr:graphicFrame macro="">
      <xdr:nvGraphicFramePr>
        <xdr:cNvPr id="110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15</xdr:col>
      <xdr:colOff>447675</xdr:colOff>
      <xdr:row>35</xdr:row>
      <xdr:rowOff>152400</xdr:rowOff>
    </xdr:to>
    <xdr:graphicFrame macro="">
      <xdr:nvGraphicFramePr>
        <xdr:cNvPr id="110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istrador/Dropbox/ANTEPROYECTO_2016/RPP'S/RPPMXPARTIDA/AGOSTOXPARTIDA/Users/Llopez/Documents/Marco/Matriz/RRP%20ene-jun%20recibidos_2013/RPP%20ENE-JUN%202013%20M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istrador/Dropbox/ANTEPROYECTO_2016/RPP'S/RPPMXPARTIDA/AGOSTOXPARTIDA/Users/Llopez/Documents/Marco/ANTEPROYECTO_2014/SEGUIMIENTO_SPPP/META_LOGRO_PPTO_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LMAR/INEA.GOB/2017/BASE/BASE%20CJAC%2028%20FEBREROO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ALMAR/INEA.GOB/2017/BASE/BASE%20CJAC%2028%20FEBRERO.xlsx%20a%20diciembre%20tan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istrador/Dropbox/ANTEPROYECTO_2016/RPP'S/RPPMXPARTIDA/AGOSTOXPARTIDA/RPPM_JUN_2015_AG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ALMAR/INEA.GOB/2017/RPPM/Redistribuci&#243;n%20de%20figuras%20Conciliadas%2005.09.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istrador/Dropbox/ANTEPROYECTO_2016/ANTEPROYECTOS_CALCULO/PACTADOS/RMP_AG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istrador/Dropbox/ANTEPROYECTO_2016/RPP'S/RPPMXPARTIDA/AGOSTOXPARTIDA/TODOS/RPPM_JUL_2015_A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ANEXO 1"/>
      <sheetName val="PROGRAMATICO (cuantitativo)"/>
      <sheetName val="ANEXO 2"/>
      <sheetName val="INVENTARIO DE FIGURAS"/>
      <sheetName val="ANEXO 3"/>
      <sheetName val="CAP 4000"/>
      <sheetName val="CAP 4000 (2)"/>
      <sheetName val="catalogo"/>
      <sheetName val="CATALOGO EDO_C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seleccionar nombre del EDO</v>
          </cell>
        </row>
        <row r="2">
          <cell r="A2" t="str">
            <v>AGUASCALIENTES</v>
          </cell>
        </row>
        <row r="3">
          <cell r="A3" t="str">
            <v>BAJA CALIFORNIA</v>
          </cell>
        </row>
        <row r="4">
          <cell r="A4" t="str">
            <v>BAJA CALIFORNIA SUR</v>
          </cell>
        </row>
        <row r="5">
          <cell r="A5" t="str">
            <v>CAMPECHE</v>
          </cell>
        </row>
        <row r="6">
          <cell r="A6" t="str">
            <v>CHIAPAS</v>
          </cell>
        </row>
        <row r="7">
          <cell r="A7" t="str">
            <v>CHIHUAHUA</v>
          </cell>
        </row>
        <row r="8">
          <cell r="A8" t="str">
            <v>COAHUILA</v>
          </cell>
        </row>
        <row r="9">
          <cell r="A9" t="str">
            <v>COLIMA</v>
          </cell>
        </row>
        <row r="10">
          <cell r="A10" t="str">
            <v>DISTRITO FEDERAL</v>
          </cell>
        </row>
        <row r="11">
          <cell r="A11" t="str">
            <v>DURANGO</v>
          </cell>
        </row>
        <row r="12">
          <cell r="A12" t="str">
            <v>GUANAJUATO</v>
          </cell>
        </row>
        <row r="13">
          <cell r="A13" t="str">
            <v>GUERRERO</v>
          </cell>
        </row>
        <row r="14">
          <cell r="A14" t="str">
            <v>HIDALGO</v>
          </cell>
        </row>
        <row r="15">
          <cell r="A15" t="str">
            <v>JALISCO</v>
          </cell>
        </row>
        <row r="16">
          <cell r="A16" t="str">
            <v>MEXICO</v>
          </cell>
        </row>
        <row r="17">
          <cell r="A17" t="str">
            <v>MICHOACAN</v>
          </cell>
        </row>
        <row r="18">
          <cell r="A18" t="str">
            <v>MORELOS</v>
          </cell>
        </row>
        <row r="19">
          <cell r="A19" t="str">
            <v>NAYARIT</v>
          </cell>
        </row>
        <row r="20">
          <cell r="A20" t="str">
            <v>NUEVO LEON</v>
          </cell>
        </row>
        <row r="21">
          <cell r="A21" t="str">
            <v>OAXACA</v>
          </cell>
        </row>
        <row r="22">
          <cell r="A22" t="str">
            <v>PUEBLA</v>
          </cell>
        </row>
        <row r="23">
          <cell r="A23" t="str">
            <v>QUERETARO</v>
          </cell>
        </row>
        <row r="24">
          <cell r="A24" t="str">
            <v>QUINTANA ROO</v>
          </cell>
        </row>
        <row r="25">
          <cell r="A25" t="str">
            <v>SAN LUIS POTOSI</v>
          </cell>
        </row>
        <row r="26">
          <cell r="A26" t="str">
            <v>SINALOA</v>
          </cell>
        </row>
        <row r="27">
          <cell r="A27" t="str">
            <v>SONORA</v>
          </cell>
        </row>
        <row r="28">
          <cell r="A28" t="str">
            <v>TABASCO</v>
          </cell>
        </row>
        <row r="29">
          <cell r="A29" t="str">
            <v>TAMAULIPAS</v>
          </cell>
        </row>
        <row r="30">
          <cell r="A30" t="str">
            <v>TLAXCALA</v>
          </cell>
        </row>
        <row r="31">
          <cell r="A31" t="str">
            <v>VERACRUZ</v>
          </cell>
        </row>
        <row r="32">
          <cell r="A32" t="str">
            <v>YUCATAN</v>
          </cell>
        </row>
        <row r="33">
          <cell r="A33" t="str">
            <v>ZACATECAS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S"/>
      <sheetName val="METAS"/>
    </sheetNames>
    <sheetDataSet>
      <sheetData sheetId="0">
        <row r="6">
          <cell r="D6" t="str">
            <v>ENERO</v>
          </cell>
        </row>
        <row r="7">
          <cell r="D7" t="str">
            <v>ENERO - FEBRERO</v>
          </cell>
        </row>
        <row r="8">
          <cell r="D8" t="str">
            <v>ENERO - MARZO</v>
          </cell>
        </row>
        <row r="9">
          <cell r="D9" t="str">
            <v>ENERO - ABRIL</v>
          </cell>
        </row>
        <row r="10">
          <cell r="D10" t="str">
            <v>ENERO - MAYO</v>
          </cell>
        </row>
        <row r="11">
          <cell r="D11" t="str">
            <v>ENERO - JUNIO</v>
          </cell>
        </row>
        <row r="12">
          <cell r="D12" t="str">
            <v>ENERO - JULIO</v>
          </cell>
        </row>
        <row r="13">
          <cell r="D13" t="str">
            <v>ENERO - AGOSTO</v>
          </cell>
        </row>
        <row r="14">
          <cell r="D14" t="str">
            <v>ENERO - SEPTIEMBRE</v>
          </cell>
        </row>
        <row r="15">
          <cell r="D15" t="str">
            <v>ENERO - OCTUBRE</v>
          </cell>
        </row>
        <row r="16">
          <cell r="D16" t="str">
            <v>ENERO - NOVIEMBRE</v>
          </cell>
        </row>
        <row r="17">
          <cell r="D17" t="str">
            <v>ENERO - DICIEMBRE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_ETIQUETADOOO"/>
      <sheetName val="TANIA"/>
      <sheetName val="BASE"/>
      <sheetName val="CAP ENE-DIC"/>
      <sheetName val="CAP ENE-NOV"/>
      <sheetName val="CAP ENE-OCT"/>
      <sheetName val="PARTIDAS"/>
      <sheetName val="TOTALES X CAP"/>
      <sheetName val="TOTALES X CAP TRANS"/>
      <sheetName val="BCS"/>
      <sheetName val="JALISCO"/>
      <sheetName val="ABR-JUN"/>
      <sheetName val="FORMACION"/>
      <sheetName val="CAP ENE-AGO"/>
      <sheetName val="CAP ENE-SEP"/>
      <sheetName val="CAP ENE-JUL"/>
      <sheetName val="TOT GLOBAL"/>
    </sheetNames>
    <sheetDataSet>
      <sheetData sheetId="0">
        <row r="6">
          <cell r="B6" t="str">
            <v>AGUASCALIENTES</v>
          </cell>
          <cell r="C6">
            <v>75040.875</v>
          </cell>
          <cell r="D6">
            <v>8337.875</v>
          </cell>
          <cell r="E6">
            <v>63000</v>
          </cell>
          <cell r="F6">
            <v>7000</v>
          </cell>
          <cell r="G6">
            <v>27650</v>
          </cell>
          <cell r="H6">
            <v>11850</v>
          </cell>
          <cell r="I6">
            <v>0</v>
          </cell>
          <cell r="J6">
            <v>0</v>
          </cell>
          <cell r="K6">
            <v>75040.875</v>
          </cell>
          <cell r="L6">
            <v>8337.875</v>
          </cell>
          <cell r="M6">
            <v>63000</v>
          </cell>
          <cell r="N6">
            <v>7000</v>
          </cell>
          <cell r="O6">
            <v>26950</v>
          </cell>
          <cell r="P6">
            <v>11550</v>
          </cell>
          <cell r="Q6">
            <v>0</v>
          </cell>
          <cell r="R6">
            <v>0</v>
          </cell>
          <cell r="S6">
            <v>75040.875</v>
          </cell>
          <cell r="T6">
            <v>0</v>
          </cell>
          <cell r="U6">
            <v>63000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75040.875</v>
          </cell>
          <cell r="AB6">
            <v>8337.875</v>
          </cell>
          <cell r="AC6">
            <v>63000</v>
          </cell>
          <cell r="AD6">
            <v>7000</v>
          </cell>
          <cell r="AE6">
            <v>29749.999999999996</v>
          </cell>
          <cell r="AF6">
            <v>12750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63000</v>
          </cell>
          <cell r="AL6">
            <v>7000</v>
          </cell>
          <cell r="AM6">
            <v>17150</v>
          </cell>
          <cell r="AN6">
            <v>7350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63000</v>
          </cell>
          <cell r="AT6">
            <v>7000</v>
          </cell>
          <cell r="AU6">
            <v>10850</v>
          </cell>
          <cell r="AV6">
            <v>4650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63000</v>
          </cell>
          <cell r="BB6">
            <v>7000</v>
          </cell>
          <cell r="BC6">
            <v>8049.9999999999991</v>
          </cell>
          <cell r="BD6">
            <v>3450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75040.875</v>
          </cell>
          <cell r="BX6">
            <v>8337.875</v>
          </cell>
          <cell r="BY6">
            <v>63000</v>
          </cell>
          <cell r="BZ6">
            <v>7000</v>
          </cell>
          <cell r="CA6">
            <v>6300</v>
          </cell>
          <cell r="CB6">
            <v>2700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126000</v>
          </cell>
          <cell r="CH6">
            <v>14000</v>
          </cell>
          <cell r="CI6">
            <v>6650</v>
          </cell>
          <cell r="CJ6">
            <v>2850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375204.375</v>
          </cell>
          <cell r="CV6">
            <v>33351.5</v>
          </cell>
          <cell r="CW6">
            <v>630000</v>
          </cell>
          <cell r="CX6">
            <v>63000</v>
          </cell>
          <cell r="CY6">
            <v>133350</v>
          </cell>
          <cell r="CZ6">
            <v>57150</v>
          </cell>
          <cell r="DA6">
            <v>0</v>
          </cell>
          <cell r="DB6">
            <v>0</v>
          </cell>
        </row>
        <row r="7">
          <cell r="B7" t="str">
            <v>BAJA CALIFORNIA</v>
          </cell>
          <cell r="C7">
            <v>146440</v>
          </cell>
          <cell r="D7">
            <v>0</v>
          </cell>
          <cell r="E7">
            <v>155000</v>
          </cell>
          <cell r="F7">
            <v>0</v>
          </cell>
          <cell r="G7">
            <v>28500</v>
          </cell>
          <cell r="H7">
            <v>0</v>
          </cell>
          <cell r="I7">
            <v>0</v>
          </cell>
          <cell r="J7">
            <v>0</v>
          </cell>
          <cell r="K7">
            <v>146440</v>
          </cell>
          <cell r="L7">
            <v>0</v>
          </cell>
          <cell r="M7">
            <v>155000</v>
          </cell>
          <cell r="N7">
            <v>0</v>
          </cell>
          <cell r="O7">
            <v>41500</v>
          </cell>
          <cell r="P7">
            <v>0</v>
          </cell>
          <cell r="Q7">
            <v>0</v>
          </cell>
          <cell r="R7">
            <v>0</v>
          </cell>
          <cell r="S7">
            <v>146440</v>
          </cell>
          <cell r="T7">
            <v>0</v>
          </cell>
          <cell r="U7">
            <v>155000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146440</v>
          </cell>
          <cell r="AB7">
            <v>0</v>
          </cell>
          <cell r="AC7">
            <v>155000</v>
          </cell>
          <cell r="AD7">
            <v>0</v>
          </cell>
          <cell r="AE7">
            <v>57500</v>
          </cell>
          <cell r="AF7">
            <v>0</v>
          </cell>
          <cell r="AG7">
            <v>150000</v>
          </cell>
          <cell r="AH7">
            <v>25000</v>
          </cell>
          <cell r="AI7">
            <v>0</v>
          </cell>
          <cell r="AJ7">
            <v>0</v>
          </cell>
          <cell r="AK7">
            <v>155000</v>
          </cell>
          <cell r="AL7">
            <v>0</v>
          </cell>
          <cell r="AM7">
            <v>30500</v>
          </cell>
          <cell r="AN7">
            <v>0</v>
          </cell>
          <cell r="AO7">
            <v>150000</v>
          </cell>
          <cell r="AP7">
            <v>25000</v>
          </cell>
          <cell r="AQ7">
            <v>146440</v>
          </cell>
          <cell r="AR7">
            <v>0</v>
          </cell>
          <cell r="AS7">
            <v>155000</v>
          </cell>
          <cell r="AT7">
            <v>0</v>
          </cell>
          <cell r="AU7">
            <v>31500</v>
          </cell>
          <cell r="AV7">
            <v>0</v>
          </cell>
          <cell r="AW7">
            <v>150000</v>
          </cell>
          <cell r="AX7">
            <v>25000</v>
          </cell>
          <cell r="AY7">
            <v>39538.800000000003</v>
          </cell>
          <cell r="AZ7">
            <v>0</v>
          </cell>
          <cell r="BA7">
            <v>155000</v>
          </cell>
          <cell r="BB7">
            <v>0</v>
          </cell>
          <cell r="BC7">
            <v>47000</v>
          </cell>
          <cell r="BD7">
            <v>0</v>
          </cell>
          <cell r="BE7">
            <v>150000</v>
          </cell>
          <cell r="BF7">
            <v>25000</v>
          </cell>
          <cell r="BG7">
            <v>0</v>
          </cell>
          <cell r="BH7">
            <v>0</v>
          </cell>
          <cell r="BI7">
            <v>155000</v>
          </cell>
          <cell r="BJ7">
            <v>0</v>
          </cell>
          <cell r="BK7">
            <v>27000</v>
          </cell>
          <cell r="BL7">
            <v>0</v>
          </cell>
          <cell r="BM7">
            <v>150000</v>
          </cell>
          <cell r="BN7">
            <v>25000</v>
          </cell>
          <cell r="BO7">
            <v>146440</v>
          </cell>
          <cell r="BP7">
            <v>0</v>
          </cell>
          <cell r="BQ7">
            <v>155000</v>
          </cell>
          <cell r="BR7">
            <v>0</v>
          </cell>
          <cell r="BS7">
            <v>43000</v>
          </cell>
          <cell r="BT7">
            <v>0</v>
          </cell>
          <cell r="BU7">
            <v>150000</v>
          </cell>
          <cell r="BV7">
            <v>25000</v>
          </cell>
          <cell r="BW7">
            <v>146440</v>
          </cell>
          <cell r="BX7">
            <v>0</v>
          </cell>
          <cell r="BY7">
            <v>155000</v>
          </cell>
          <cell r="BZ7">
            <v>0</v>
          </cell>
          <cell r="CA7">
            <v>21500</v>
          </cell>
          <cell r="CB7">
            <v>0</v>
          </cell>
          <cell r="CC7">
            <v>150000</v>
          </cell>
          <cell r="CD7">
            <v>25000</v>
          </cell>
          <cell r="CE7">
            <v>0</v>
          </cell>
          <cell r="CF7">
            <v>0</v>
          </cell>
          <cell r="CG7">
            <v>310000</v>
          </cell>
          <cell r="CH7">
            <v>0</v>
          </cell>
          <cell r="CI7">
            <v>26000</v>
          </cell>
          <cell r="CJ7">
            <v>0</v>
          </cell>
          <cell r="CK7">
            <v>300000</v>
          </cell>
          <cell r="CL7">
            <v>50000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1064618.8</v>
          </cell>
          <cell r="CV7">
            <v>0</v>
          </cell>
          <cell r="CW7">
            <v>1860000</v>
          </cell>
          <cell r="CX7">
            <v>0</v>
          </cell>
          <cell r="CY7">
            <v>354000</v>
          </cell>
          <cell r="CZ7">
            <v>0</v>
          </cell>
          <cell r="DA7">
            <v>1350000</v>
          </cell>
          <cell r="DB7">
            <v>225000</v>
          </cell>
        </row>
        <row r="8">
          <cell r="B8" t="str">
            <v>BAJA CALIFORNIA SUR</v>
          </cell>
          <cell r="C8">
            <v>25259.4</v>
          </cell>
          <cell r="D8">
            <v>2806.6000000000004</v>
          </cell>
          <cell r="E8">
            <v>43000</v>
          </cell>
          <cell r="F8">
            <v>2000</v>
          </cell>
          <cell r="G8">
            <v>10500</v>
          </cell>
          <cell r="H8">
            <v>4500</v>
          </cell>
          <cell r="I8">
            <v>0</v>
          </cell>
          <cell r="J8">
            <v>0</v>
          </cell>
          <cell r="K8">
            <v>25259.4</v>
          </cell>
          <cell r="L8">
            <v>2806.6000000000004</v>
          </cell>
          <cell r="M8">
            <v>43000</v>
          </cell>
          <cell r="N8">
            <v>2000</v>
          </cell>
          <cell r="O8">
            <v>10500</v>
          </cell>
          <cell r="P8">
            <v>4500</v>
          </cell>
          <cell r="Q8">
            <v>0</v>
          </cell>
          <cell r="R8">
            <v>0</v>
          </cell>
          <cell r="S8">
            <v>25259.4</v>
          </cell>
          <cell r="T8">
            <v>0</v>
          </cell>
          <cell r="U8">
            <v>43000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25259.4</v>
          </cell>
          <cell r="AB8">
            <v>2806.6000000000004</v>
          </cell>
          <cell r="AC8">
            <v>43000</v>
          </cell>
          <cell r="AD8">
            <v>2000</v>
          </cell>
          <cell r="AE8">
            <v>9450</v>
          </cell>
          <cell r="AF8">
            <v>4050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43000</v>
          </cell>
          <cell r="AL8">
            <v>2000</v>
          </cell>
          <cell r="AM8">
            <v>9100</v>
          </cell>
          <cell r="AN8">
            <v>3900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43000</v>
          </cell>
          <cell r="AT8">
            <v>2000</v>
          </cell>
          <cell r="AU8">
            <v>12600</v>
          </cell>
          <cell r="AV8">
            <v>5400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43000</v>
          </cell>
          <cell r="BB8">
            <v>2000</v>
          </cell>
          <cell r="BC8">
            <v>12250</v>
          </cell>
          <cell r="BD8">
            <v>5250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25259.4</v>
          </cell>
          <cell r="BP8">
            <v>2806.6000000000004</v>
          </cell>
          <cell r="BQ8">
            <v>43000</v>
          </cell>
          <cell r="BR8">
            <v>2000</v>
          </cell>
          <cell r="BS8">
            <v>6300</v>
          </cell>
          <cell r="BT8">
            <v>2700</v>
          </cell>
          <cell r="BU8">
            <v>0</v>
          </cell>
          <cell r="BV8">
            <v>0</v>
          </cell>
          <cell r="BW8">
            <v>25259.4</v>
          </cell>
          <cell r="BX8">
            <v>2806.6</v>
          </cell>
          <cell r="BY8">
            <v>43000</v>
          </cell>
          <cell r="BZ8">
            <v>2000</v>
          </cell>
          <cell r="CA8">
            <v>5250</v>
          </cell>
          <cell r="CB8">
            <v>2250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86000</v>
          </cell>
          <cell r="CH8">
            <v>4000</v>
          </cell>
          <cell r="CI8">
            <v>5250</v>
          </cell>
          <cell r="CJ8">
            <v>2250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151556.4</v>
          </cell>
          <cell r="CV8">
            <v>14033.000000000002</v>
          </cell>
          <cell r="CW8">
            <v>473000</v>
          </cell>
          <cell r="CX8">
            <v>20000</v>
          </cell>
          <cell r="CY8">
            <v>81200</v>
          </cell>
          <cell r="CZ8">
            <v>34800</v>
          </cell>
          <cell r="DA8">
            <v>0</v>
          </cell>
          <cell r="DB8">
            <v>0</v>
          </cell>
        </row>
        <row r="9">
          <cell r="B9" t="str">
            <v>CAMPECHE</v>
          </cell>
          <cell r="C9">
            <v>53380.837500000001</v>
          </cell>
          <cell r="D9">
            <v>5931.2041666666664</v>
          </cell>
          <cell r="E9">
            <v>73000</v>
          </cell>
          <cell r="F9">
            <v>2000</v>
          </cell>
          <cell r="G9">
            <v>21350</v>
          </cell>
          <cell r="H9">
            <v>9150</v>
          </cell>
          <cell r="I9">
            <v>0</v>
          </cell>
          <cell r="J9">
            <v>0</v>
          </cell>
          <cell r="K9">
            <v>53380.837500000001</v>
          </cell>
          <cell r="L9">
            <v>5931.2041666666664</v>
          </cell>
          <cell r="M9">
            <v>73000</v>
          </cell>
          <cell r="N9">
            <v>2000</v>
          </cell>
          <cell r="O9">
            <v>28874.999999999996</v>
          </cell>
          <cell r="P9">
            <v>12375</v>
          </cell>
          <cell r="Q9">
            <v>0</v>
          </cell>
          <cell r="R9">
            <v>0</v>
          </cell>
          <cell r="S9">
            <v>53380.837500000001</v>
          </cell>
          <cell r="T9">
            <v>0</v>
          </cell>
          <cell r="U9">
            <v>73000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53380.837500000001</v>
          </cell>
          <cell r="AB9">
            <v>5931.2041666666664</v>
          </cell>
          <cell r="AC9">
            <v>73000</v>
          </cell>
          <cell r="AD9">
            <v>2000</v>
          </cell>
          <cell r="AE9">
            <v>67375</v>
          </cell>
          <cell r="AF9">
            <v>28875</v>
          </cell>
          <cell r="AG9">
            <v>150000</v>
          </cell>
          <cell r="AH9">
            <v>25000</v>
          </cell>
          <cell r="AI9">
            <v>0</v>
          </cell>
          <cell r="AJ9">
            <v>0</v>
          </cell>
          <cell r="AK9">
            <v>73000</v>
          </cell>
          <cell r="AL9">
            <v>2000</v>
          </cell>
          <cell r="AM9">
            <v>36050</v>
          </cell>
          <cell r="AN9">
            <v>15450</v>
          </cell>
          <cell r="AO9">
            <v>150000</v>
          </cell>
          <cell r="AP9">
            <v>25000</v>
          </cell>
          <cell r="AQ9">
            <v>53380.837500000009</v>
          </cell>
          <cell r="AR9">
            <v>5931.2041666666673</v>
          </cell>
          <cell r="AS9">
            <v>73000</v>
          </cell>
          <cell r="AT9">
            <v>2000</v>
          </cell>
          <cell r="AU9">
            <v>44100</v>
          </cell>
          <cell r="AV9">
            <v>18900</v>
          </cell>
          <cell r="AW9">
            <v>150000</v>
          </cell>
          <cell r="AX9">
            <v>25000</v>
          </cell>
          <cell r="AY9">
            <v>53914.645875000009</v>
          </cell>
          <cell r="AZ9">
            <v>5990.5162083333344</v>
          </cell>
          <cell r="BA9">
            <v>73000</v>
          </cell>
          <cell r="BB9">
            <v>2000</v>
          </cell>
          <cell r="BC9">
            <v>49175</v>
          </cell>
          <cell r="BD9">
            <v>21075</v>
          </cell>
          <cell r="BE9">
            <v>150000</v>
          </cell>
          <cell r="BF9">
            <v>25000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53380.837500000001</v>
          </cell>
          <cell r="BP9">
            <v>5931.2041666666664</v>
          </cell>
          <cell r="BQ9">
            <v>73000</v>
          </cell>
          <cell r="BR9">
            <v>2000</v>
          </cell>
          <cell r="BS9">
            <v>27650</v>
          </cell>
          <cell r="BT9">
            <v>11850</v>
          </cell>
          <cell r="BU9">
            <v>150000</v>
          </cell>
          <cell r="BV9">
            <v>25000</v>
          </cell>
          <cell r="BW9">
            <v>53380.84</v>
          </cell>
          <cell r="BX9">
            <v>5931.2</v>
          </cell>
          <cell r="BY9">
            <v>73000</v>
          </cell>
          <cell r="BZ9">
            <v>2000</v>
          </cell>
          <cell r="CA9">
            <v>28525</v>
          </cell>
          <cell r="CB9">
            <v>12225</v>
          </cell>
          <cell r="CC9">
            <v>150000</v>
          </cell>
          <cell r="CD9">
            <v>25000</v>
          </cell>
          <cell r="CE9">
            <v>0</v>
          </cell>
          <cell r="CF9">
            <v>0</v>
          </cell>
          <cell r="CG9">
            <v>146000</v>
          </cell>
          <cell r="CH9">
            <v>4000</v>
          </cell>
          <cell r="CI9">
            <v>35175</v>
          </cell>
          <cell r="CJ9">
            <v>15075</v>
          </cell>
          <cell r="CK9">
            <v>300000</v>
          </cell>
          <cell r="CL9">
            <v>50000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427580.51087500004</v>
          </cell>
          <cell r="CV9">
            <v>41577.737041666667</v>
          </cell>
          <cell r="CW9">
            <v>803000</v>
          </cell>
          <cell r="CX9">
            <v>20000</v>
          </cell>
          <cell r="CY9">
            <v>338275</v>
          </cell>
          <cell r="CZ9">
            <v>144975</v>
          </cell>
          <cell r="DA9">
            <v>1200000</v>
          </cell>
          <cell r="DB9">
            <v>200000</v>
          </cell>
        </row>
        <row r="10">
          <cell r="B10" t="str">
            <v>COAHUILA</v>
          </cell>
          <cell r="C10">
            <v>139068.52500000002</v>
          </cell>
          <cell r="D10">
            <v>15452.058333333334</v>
          </cell>
          <cell r="E10">
            <v>174500</v>
          </cell>
          <cell r="F10">
            <v>10500</v>
          </cell>
          <cell r="G10">
            <v>45150</v>
          </cell>
          <cell r="H10">
            <v>19350</v>
          </cell>
          <cell r="I10">
            <v>0</v>
          </cell>
          <cell r="J10">
            <v>0</v>
          </cell>
          <cell r="K10">
            <v>139068.52500000002</v>
          </cell>
          <cell r="L10">
            <v>15452.058333333334</v>
          </cell>
          <cell r="M10">
            <v>174500</v>
          </cell>
          <cell r="N10">
            <v>10500</v>
          </cell>
          <cell r="O10">
            <v>101500</v>
          </cell>
          <cell r="P10">
            <v>43500</v>
          </cell>
          <cell r="Q10">
            <v>0</v>
          </cell>
          <cell r="R10">
            <v>0</v>
          </cell>
          <cell r="S10">
            <v>139068.52500000002</v>
          </cell>
          <cell r="T10">
            <v>0</v>
          </cell>
          <cell r="U10">
            <v>174500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139068.52500000002</v>
          </cell>
          <cell r="AB10">
            <v>15452.058333333334</v>
          </cell>
          <cell r="AC10">
            <v>174500</v>
          </cell>
          <cell r="AD10">
            <v>10500</v>
          </cell>
          <cell r="AE10">
            <v>112000</v>
          </cell>
          <cell r="AF10">
            <v>48000</v>
          </cell>
          <cell r="AG10">
            <v>150000</v>
          </cell>
          <cell r="AH10">
            <v>25000</v>
          </cell>
          <cell r="AI10">
            <v>139068.52500000002</v>
          </cell>
          <cell r="AJ10">
            <v>15452.058333333334</v>
          </cell>
          <cell r="AK10">
            <v>174500</v>
          </cell>
          <cell r="AL10">
            <v>10500</v>
          </cell>
          <cell r="AM10">
            <v>27650</v>
          </cell>
          <cell r="AN10">
            <v>11850</v>
          </cell>
          <cell r="AO10">
            <v>150000</v>
          </cell>
          <cell r="AP10">
            <v>25000</v>
          </cell>
          <cell r="AQ10">
            <v>139068.52500000005</v>
          </cell>
          <cell r="AR10">
            <v>15452.058333333338</v>
          </cell>
          <cell r="AS10">
            <v>174500</v>
          </cell>
          <cell r="AT10">
            <v>10500</v>
          </cell>
          <cell r="AU10">
            <v>48650</v>
          </cell>
          <cell r="AV10">
            <v>20850</v>
          </cell>
          <cell r="AW10">
            <v>150000</v>
          </cell>
          <cell r="AX10">
            <v>25000</v>
          </cell>
          <cell r="AY10">
            <v>162710.17425000004</v>
          </cell>
          <cell r="AZ10">
            <v>18078.908250000004</v>
          </cell>
          <cell r="BA10">
            <v>174500</v>
          </cell>
          <cell r="BB10">
            <v>10500</v>
          </cell>
          <cell r="BC10">
            <v>74900</v>
          </cell>
          <cell r="BD10">
            <v>32100</v>
          </cell>
          <cell r="BE10">
            <v>150000</v>
          </cell>
          <cell r="BF10">
            <v>25000</v>
          </cell>
          <cell r="BG10">
            <v>0</v>
          </cell>
          <cell r="BH10">
            <v>0</v>
          </cell>
          <cell r="BI10">
            <v>174500</v>
          </cell>
          <cell r="BJ10">
            <v>10500</v>
          </cell>
          <cell r="BK10">
            <v>46900</v>
          </cell>
          <cell r="BL10">
            <v>20100</v>
          </cell>
          <cell r="BM10">
            <v>150000</v>
          </cell>
          <cell r="BN10">
            <v>25000</v>
          </cell>
          <cell r="BO10">
            <v>139068.52500000002</v>
          </cell>
          <cell r="BP10">
            <v>15452.058333333334</v>
          </cell>
          <cell r="BQ10">
            <v>174500</v>
          </cell>
          <cell r="BR10">
            <v>10500</v>
          </cell>
          <cell r="BS10">
            <v>124599.99999999999</v>
          </cell>
          <cell r="BT10">
            <v>53400</v>
          </cell>
          <cell r="BU10">
            <v>150000</v>
          </cell>
          <cell r="BV10">
            <v>25000</v>
          </cell>
          <cell r="BW10">
            <v>139068.52500000002</v>
          </cell>
          <cell r="BX10">
            <v>15452.058333333334</v>
          </cell>
          <cell r="BY10">
            <v>174500</v>
          </cell>
          <cell r="BZ10">
            <v>10500</v>
          </cell>
          <cell r="CA10">
            <v>281050</v>
          </cell>
          <cell r="CB10">
            <v>120450</v>
          </cell>
          <cell r="CC10">
            <v>150000</v>
          </cell>
          <cell r="CD10">
            <v>25000</v>
          </cell>
          <cell r="CE10">
            <v>0</v>
          </cell>
          <cell r="CF10">
            <v>0</v>
          </cell>
          <cell r="CG10">
            <v>349000</v>
          </cell>
          <cell r="CH10">
            <v>21000</v>
          </cell>
          <cell r="CI10">
            <v>60899.999999999993</v>
          </cell>
          <cell r="CJ10">
            <v>26100</v>
          </cell>
          <cell r="CK10">
            <v>300000</v>
          </cell>
          <cell r="CL10">
            <v>50000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1275258.3742500003</v>
          </cell>
          <cell r="CV10">
            <v>126243.31658333335</v>
          </cell>
          <cell r="CW10">
            <v>2094000</v>
          </cell>
          <cell r="CX10">
            <v>115500</v>
          </cell>
          <cell r="CY10">
            <v>923300</v>
          </cell>
          <cell r="CZ10">
            <v>395700</v>
          </cell>
          <cell r="DA10">
            <v>1350000</v>
          </cell>
          <cell r="DB10">
            <v>225000</v>
          </cell>
        </row>
        <row r="11">
          <cell r="B11" t="str">
            <v>COLIMA</v>
          </cell>
          <cell r="C11">
            <v>39791.25</v>
          </cell>
          <cell r="D11">
            <v>0</v>
          </cell>
          <cell r="E11">
            <v>75000</v>
          </cell>
          <cell r="F11">
            <v>0</v>
          </cell>
          <cell r="G11">
            <v>33500</v>
          </cell>
          <cell r="H11">
            <v>0</v>
          </cell>
          <cell r="I11">
            <v>0</v>
          </cell>
          <cell r="J11">
            <v>0</v>
          </cell>
          <cell r="K11">
            <v>39791.25</v>
          </cell>
          <cell r="L11">
            <v>0</v>
          </cell>
          <cell r="M11">
            <v>75000</v>
          </cell>
          <cell r="N11">
            <v>0</v>
          </cell>
          <cell r="O11">
            <v>22500</v>
          </cell>
          <cell r="P11">
            <v>0</v>
          </cell>
          <cell r="Q11">
            <v>0</v>
          </cell>
          <cell r="R11">
            <v>0</v>
          </cell>
          <cell r="S11">
            <v>39791.25</v>
          </cell>
          <cell r="T11">
            <v>0</v>
          </cell>
          <cell r="U11">
            <v>75000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39791.25</v>
          </cell>
          <cell r="AB11">
            <v>0</v>
          </cell>
          <cell r="AC11">
            <v>75000</v>
          </cell>
          <cell r="AD11">
            <v>0</v>
          </cell>
          <cell r="AE11">
            <v>25000</v>
          </cell>
          <cell r="AF11">
            <v>0</v>
          </cell>
          <cell r="AG11">
            <v>0</v>
          </cell>
          <cell r="AH11">
            <v>0</v>
          </cell>
          <cell r="AI11">
            <v>39791.25</v>
          </cell>
          <cell r="AJ11">
            <v>0</v>
          </cell>
          <cell r="AK11">
            <v>75000</v>
          </cell>
          <cell r="AL11">
            <v>0</v>
          </cell>
          <cell r="AM11">
            <v>26000</v>
          </cell>
          <cell r="AN11">
            <v>0</v>
          </cell>
          <cell r="AO11">
            <v>0</v>
          </cell>
          <cell r="AP11">
            <v>0</v>
          </cell>
          <cell r="AQ11">
            <v>39791.25</v>
          </cell>
          <cell r="AR11">
            <v>0</v>
          </cell>
          <cell r="AS11">
            <v>75000</v>
          </cell>
          <cell r="AT11">
            <v>0</v>
          </cell>
          <cell r="AU11">
            <v>35500</v>
          </cell>
          <cell r="AV11">
            <v>0</v>
          </cell>
          <cell r="AW11">
            <v>0</v>
          </cell>
          <cell r="AX11">
            <v>0</v>
          </cell>
          <cell r="AY11">
            <v>67247.212499999994</v>
          </cell>
          <cell r="AZ11">
            <v>0</v>
          </cell>
          <cell r="BA11">
            <v>75000</v>
          </cell>
          <cell r="BB11">
            <v>0</v>
          </cell>
          <cell r="BC11">
            <v>41500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75000</v>
          </cell>
          <cell r="BJ11">
            <v>0</v>
          </cell>
          <cell r="BK11">
            <v>40500</v>
          </cell>
          <cell r="BL11">
            <v>0</v>
          </cell>
          <cell r="BM11">
            <v>0</v>
          </cell>
          <cell r="BN11">
            <v>0</v>
          </cell>
          <cell r="BO11">
            <v>39791.25</v>
          </cell>
          <cell r="BP11">
            <v>0</v>
          </cell>
          <cell r="BQ11">
            <v>75000</v>
          </cell>
          <cell r="BR11">
            <v>0</v>
          </cell>
          <cell r="BS11">
            <v>49000</v>
          </cell>
          <cell r="BT11">
            <v>0</v>
          </cell>
          <cell r="BU11">
            <v>0</v>
          </cell>
          <cell r="BV11">
            <v>0</v>
          </cell>
          <cell r="BW11">
            <v>39791.25</v>
          </cell>
          <cell r="BX11">
            <v>0</v>
          </cell>
          <cell r="BY11">
            <v>75000</v>
          </cell>
          <cell r="BZ11">
            <v>0</v>
          </cell>
          <cell r="CA11">
            <v>29000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150000</v>
          </cell>
          <cell r="CH11">
            <v>0</v>
          </cell>
          <cell r="CI11">
            <v>28000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385577.21250000002</v>
          </cell>
          <cell r="CV11">
            <v>0</v>
          </cell>
          <cell r="CW11">
            <v>900000</v>
          </cell>
          <cell r="CX11">
            <v>0</v>
          </cell>
          <cell r="CY11">
            <v>330500</v>
          </cell>
          <cell r="CZ11">
            <v>0</v>
          </cell>
          <cell r="DA11">
            <v>0</v>
          </cell>
          <cell r="DB11">
            <v>0</v>
          </cell>
        </row>
        <row r="12">
          <cell r="B12" t="str">
            <v>CHIAPAS</v>
          </cell>
          <cell r="C12">
            <v>401665.42500000005</v>
          </cell>
          <cell r="D12">
            <v>44629.491666666669</v>
          </cell>
          <cell r="E12">
            <v>602000</v>
          </cell>
          <cell r="F12">
            <v>1158000</v>
          </cell>
          <cell r="G12">
            <v>322350</v>
          </cell>
          <cell r="H12">
            <v>138150</v>
          </cell>
          <cell r="I12">
            <v>0</v>
          </cell>
          <cell r="J12">
            <v>0</v>
          </cell>
          <cell r="K12">
            <v>401665.42500000005</v>
          </cell>
          <cell r="L12">
            <v>44629.491666666669</v>
          </cell>
          <cell r="M12">
            <v>602000</v>
          </cell>
          <cell r="N12">
            <v>1158000</v>
          </cell>
          <cell r="O12">
            <v>482299.99999999994</v>
          </cell>
          <cell r="P12">
            <v>206700</v>
          </cell>
          <cell r="Q12">
            <v>0</v>
          </cell>
          <cell r="R12">
            <v>0</v>
          </cell>
          <cell r="S12">
            <v>401665.42500000005</v>
          </cell>
          <cell r="T12">
            <v>0</v>
          </cell>
          <cell r="U12">
            <v>602000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401665.42500000005</v>
          </cell>
          <cell r="AB12">
            <v>44629.491666666669</v>
          </cell>
          <cell r="AC12">
            <v>602000</v>
          </cell>
          <cell r="AD12">
            <v>1158000</v>
          </cell>
          <cell r="AE12">
            <v>762300</v>
          </cell>
          <cell r="AF12">
            <v>326700</v>
          </cell>
          <cell r="AG12">
            <v>0</v>
          </cell>
          <cell r="AH12">
            <v>0</v>
          </cell>
          <cell r="AI12">
            <v>401665.42500000005</v>
          </cell>
          <cell r="AJ12">
            <v>44629.491666666669</v>
          </cell>
          <cell r="AK12">
            <v>602000</v>
          </cell>
          <cell r="AL12">
            <v>1158000</v>
          </cell>
          <cell r="AM12">
            <v>707000</v>
          </cell>
          <cell r="AN12">
            <v>303000</v>
          </cell>
          <cell r="AO12">
            <v>0</v>
          </cell>
          <cell r="AP12">
            <v>0</v>
          </cell>
          <cell r="AQ12">
            <v>401665.4250000001</v>
          </cell>
          <cell r="AR12">
            <v>44629.491666666676</v>
          </cell>
          <cell r="AS12">
            <v>602000</v>
          </cell>
          <cell r="AT12">
            <v>1158000</v>
          </cell>
          <cell r="AU12">
            <v>604800</v>
          </cell>
          <cell r="AV12">
            <v>259200</v>
          </cell>
          <cell r="AW12">
            <v>0</v>
          </cell>
          <cell r="AX12">
            <v>0</v>
          </cell>
          <cell r="AY12">
            <v>453881.93025000009</v>
          </cell>
          <cell r="AZ12">
            <v>50431.325583333339</v>
          </cell>
          <cell r="BA12">
            <v>602000</v>
          </cell>
          <cell r="BB12">
            <v>1158000</v>
          </cell>
          <cell r="BC12">
            <v>505924.99999999994</v>
          </cell>
          <cell r="BD12">
            <v>216825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602000</v>
          </cell>
          <cell r="BJ12">
            <v>1158000</v>
          </cell>
          <cell r="BK12">
            <v>487725</v>
          </cell>
          <cell r="BL12">
            <v>209025</v>
          </cell>
          <cell r="BM12">
            <v>0</v>
          </cell>
          <cell r="BN12">
            <v>0</v>
          </cell>
          <cell r="BO12">
            <v>401665.42500000005</v>
          </cell>
          <cell r="BP12">
            <v>44629.491666666669</v>
          </cell>
          <cell r="BQ12">
            <v>602000</v>
          </cell>
          <cell r="BR12">
            <v>1158000</v>
          </cell>
          <cell r="BS12">
            <v>521849.99999999994</v>
          </cell>
          <cell r="BT12">
            <v>223650</v>
          </cell>
          <cell r="BU12">
            <v>0</v>
          </cell>
          <cell r="BV12">
            <v>0</v>
          </cell>
          <cell r="BW12">
            <v>401665.42500000005</v>
          </cell>
          <cell r="BX12">
            <v>44629.491666666669</v>
          </cell>
          <cell r="BY12">
            <v>602000</v>
          </cell>
          <cell r="BZ12">
            <v>1158000</v>
          </cell>
          <cell r="CA12">
            <v>474774.99999999994</v>
          </cell>
          <cell r="CB12">
            <v>203475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1204000</v>
          </cell>
          <cell r="CH12">
            <v>2316000</v>
          </cell>
          <cell r="CI12">
            <v>456400</v>
          </cell>
          <cell r="CJ12">
            <v>195600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3667205.3302500006</v>
          </cell>
          <cell r="CV12">
            <v>362837.76725000003</v>
          </cell>
          <cell r="CW12">
            <v>7224000</v>
          </cell>
          <cell r="CX12">
            <v>12738000</v>
          </cell>
          <cell r="CY12">
            <v>5325425</v>
          </cell>
          <cell r="CZ12">
            <v>2282325</v>
          </cell>
          <cell r="DA12">
            <v>0</v>
          </cell>
          <cell r="DB12">
            <v>0</v>
          </cell>
        </row>
        <row r="13">
          <cell r="B13" t="str">
            <v>CHIHUAHUA</v>
          </cell>
          <cell r="C13">
            <v>173045.51249999998</v>
          </cell>
          <cell r="D13">
            <v>19227.279166666667</v>
          </cell>
          <cell r="E13">
            <v>146000</v>
          </cell>
          <cell r="F13">
            <v>14000</v>
          </cell>
          <cell r="G13">
            <v>153125</v>
          </cell>
          <cell r="H13">
            <v>65625</v>
          </cell>
          <cell r="I13">
            <v>0</v>
          </cell>
          <cell r="J13">
            <v>0</v>
          </cell>
          <cell r="K13">
            <v>173045.51249999998</v>
          </cell>
          <cell r="L13">
            <v>19227.279166666667</v>
          </cell>
          <cell r="M13">
            <v>146000</v>
          </cell>
          <cell r="N13">
            <v>14000</v>
          </cell>
          <cell r="O13">
            <v>141925</v>
          </cell>
          <cell r="P13">
            <v>60825</v>
          </cell>
          <cell r="Q13">
            <v>0</v>
          </cell>
          <cell r="R13">
            <v>0</v>
          </cell>
          <cell r="S13">
            <v>173045.51249999998</v>
          </cell>
          <cell r="T13">
            <v>0</v>
          </cell>
          <cell r="U13">
            <v>146000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173045.51249999998</v>
          </cell>
          <cell r="AB13">
            <v>19227.279166666667</v>
          </cell>
          <cell r="AC13">
            <v>146000</v>
          </cell>
          <cell r="AD13">
            <v>14000</v>
          </cell>
          <cell r="AE13">
            <v>145250</v>
          </cell>
          <cell r="AF13">
            <v>62250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146000</v>
          </cell>
          <cell r="AL13">
            <v>14000</v>
          </cell>
          <cell r="AM13">
            <v>122499.99999999999</v>
          </cell>
          <cell r="AN13">
            <v>52500</v>
          </cell>
          <cell r="AO13">
            <v>0</v>
          </cell>
          <cell r="AP13">
            <v>0</v>
          </cell>
          <cell r="AQ13">
            <v>173045.51249999998</v>
          </cell>
          <cell r="AR13">
            <v>19227.279166666667</v>
          </cell>
          <cell r="AS13">
            <v>146000</v>
          </cell>
          <cell r="AT13">
            <v>14000</v>
          </cell>
          <cell r="AU13">
            <v>151725</v>
          </cell>
          <cell r="AV13">
            <v>65025</v>
          </cell>
          <cell r="AW13">
            <v>0</v>
          </cell>
          <cell r="AX13">
            <v>0</v>
          </cell>
          <cell r="AY13">
            <v>58835.474249999999</v>
          </cell>
          <cell r="AZ13">
            <v>6537.2749166666672</v>
          </cell>
          <cell r="BA13">
            <v>146000</v>
          </cell>
          <cell r="BB13">
            <v>14000</v>
          </cell>
          <cell r="BC13">
            <v>144900</v>
          </cell>
          <cell r="BD13">
            <v>62100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146000</v>
          </cell>
          <cell r="BJ13">
            <v>14000</v>
          </cell>
          <cell r="BK13">
            <v>100450</v>
          </cell>
          <cell r="BL13">
            <v>43050</v>
          </cell>
          <cell r="BM13">
            <v>0</v>
          </cell>
          <cell r="BN13">
            <v>0</v>
          </cell>
          <cell r="BO13">
            <v>173045.51249999998</v>
          </cell>
          <cell r="BP13">
            <v>19227.279166666667</v>
          </cell>
          <cell r="BQ13">
            <v>146000</v>
          </cell>
          <cell r="BR13">
            <v>14000</v>
          </cell>
          <cell r="BS13">
            <v>93975</v>
          </cell>
          <cell r="BT13">
            <v>40275</v>
          </cell>
          <cell r="BU13">
            <v>0</v>
          </cell>
          <cell r="BV13">
            <v>0</v>
          </cell>
          <cell r="BW13">
            <v>173045.51249999998</v>
          </cell>
          <cell r="BX13">
            <v>19227.279166666667</v>
          </cell>
          <cell r="BY13">
            <v>146000</v>
          </cell>
          <cell r="BZ13">
            <v>14000</v>
          </cell>
          <cell r="CA13">
            <v>80150</v>
          </cell>
          <cell r="CB13">
            <v>34350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292000</v>
          </cell>
          <cell r="CH13">
            <v>28000</v>
          </cell>
          <cell r="CI13">
            <v>93975</v>
          </cell>
          <cell r="CJ13">
            <v>40275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1270154.0617499999</v>
          </cell>
          <cell r="CV13">
            <v>121900.94991666666</v>
          </cell>
          <cell r="CW13">
            <v>1752000</v>
          </cell>
          <cell r="CX13">
            <v>154000</v>
          </cell>
          <cell r="CY13">
            <v>1227975</v>
          </cell>
          <cell r="CZ13">
            <v>526275</v>
          </cell>
          <cell r="DA13">
            <v>0</v>
          </cell>
          <cell r="DB13">
            <v>0</v>
          </cell>
        </row>
        <row r="14">
          <cell r="B14" t="str">
            <v>CIUDAD DE MÉXICO</v>
          </cell>
          <cell r="C14">
            <v>187183.95833333334</v>
          </cell>
          <cell r="D14">
            <v>0</v>
          </cell>
          <cell r="E14">
            <v>340000</v>
          </cell>
          <cell r="F14">
            <v>0</v>
          </cell>
          <cell r="G14">
            <v>34000</v>
          </cell>
          <cell r="H14">
            <v>0</v>
          </cell>
          <cell r="I14">
            <v>0</v>
          </cell>
          <cell r="J14">
            <v>0</v>
          </cell>
          <cell r="K14">
            <v>187183.95833333334</v>
          </cell>
          <cell r="L14">
            <v>0</v>
          </cell>
          <cell r="M14">
            <v>340000</v>
          </cell>
          <cell r="N14">
            <v>0</v>
          </cell>
          <cell r="O14">
            <v>51000</v>
          </cell>
          <cell r="P14">
            <v>0</v>
          </cell>
          <cell r="Q14">
            <v>0</v>
          </cell>
          <cell r="R14">
            <v>0</v>
          </cell>
          <cell r="S14">
            <v>187183.95833333334</v>
          </cell>
          <cell r="T14">
            <v>0</v>
          </cell>
          <cell r="U14">
            <v>340000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562183.95833333302</v>
          </cell>
          <cell r="AB14">
            <v>0</v>
          </cell>
          <cell r="AC14">
            <v>340000</v>
          </cell>
          <cell r="AD14">
            <v>0</v>
          </cell>
          <cell r="AE14">
            <v>44000</v>
          </cell>
          <cell r="AF14">
            <v>0</v>
          </cell>
          <cell r="AG14">
            <v>150000</v>
          </cell>
          <cell r="AH14">
            <v>25000</v>
          </cell>
          <cell r="AI14">
            <v>187183.95833333334</v>
          </cell>
          <cell r="AJ14">
            <v>0</v>
          </cell>
          <cell r="AK14">
            <v>340000</v>
          </cell>
          <cell r="AL14">
            <v>0</v>
          </cell>
          <cell r="AM14">
            <v>32500</v>
          </cell>
          <cell r="AN14">
            <v>0</v>
          </cell>
          <cell r="AO14">
            <v>150000</v>
          </cell>
          <cell r="AP14">
            <v>25000</v>
          </cell>
          <cell r="AQ14">
            <v>562183.95833333302</v>
          </cell>
          <cell r="AR14">
            <v>0</v>
          </cell>
          <cell r="AS14">
            <v>340000</v>
          </cell>
          <cell r="AT14">
            <v>0</v>
          </cell>
          <cell r="AU14">
            <v>42000</v>
          </cell>
          <cell r="AV14">
            <v>0</v>
          </cell>
          <cell r="AW14">
            <v>150000</v>
          </cell>
          <cell r="AX14">
            <v>25000</v>
          </cell>
          <cell r="AY14">
            <v>539696.59999999963</v>
          </cell>
          <cell r="AZ14">
            <v>0</v>
          </cell>
          <cell r="BA14">
            <v>340000</v>
          </cell>
          <cell r="BB14">
            <v>0</v>
          </cell>
          <cell r="BC14">
            <v>43500</v>
          </cell>
          <cell r="BD14">
            <v>0</v>
          </cell>
          <cell r="BE14">
            <v>150000</v>
          </cell>
          <cell r="BF14">
            <v>25000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562183.95833333302</v>
          </cell>
          <cell r="BX14">
            <v>0</v>
          </cell>
          <cell r="BY14">
            <v>340000</v>
          </cell>
          <cell r="BZ14">
            <v>0</v>
          </cell>
          <cell r="CA14">
            <v>10000</v>
          </cell>
          <cell r="CB14">
            <v>0</v>
          </cell>
          <cell r="CC14">
            <v>150000</v>
          </cell>
          <cell r="CD14">
            <v>25000</v>
          </cell>
          <cell r="CE14">
            <v>0</v>
          </cell>
          <cell r="CF14">
            <v>0</v>
          </cell>
          <cell r="CG14">
            <v>680000</v>
          </cell>
          <cell r="CH14">
            <v>0</v>
          </cell>
          <cell r="CI14">
            <v>39500</v>
          </cell>
          <cell r="CJ14">
            <v>0</v>
          </cell>
          <cell r="CK14">
            <v>300000</v>
          </cell>
          <cell r="CL14">
            <v>50000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2974984.3083333317</v>
          </cell>
          <cell r="CV14">
            <v>0</v>
          </cell>
          <cell r="CW14">
            <v>3400000</v>
          </cell>
          <cell r="CX14">
            <v>0</v>
          </cell>
          <cell r="CY14">
            <v>296500</v>
          </cell>
          <cell r="CZ14">
            <v>0</v>
          </cell>
          <cell r="DA14">
            <v>1050000</v>
          </cell>
          <cell r="DB14">
            <v>175000</v>
          </cell>
        </row>
        <row r="15">
          <cell r="B15" t="str">
            <v>DURANGO</v>
          </cell>
          <cell r="C15">
            <v>156444.11249999999</v>
          </cell>
          <cell r="D15">
            <v>17382.679166666665</v>
          </cell>
          <cell r="E15">
            <v>673000</v>
          </cell>
          <cell r="F15">
            <v>72000</v>
          </cell>
          <cell r="G15">
            <v>59499.999999999993</v>
          </cell>
          <cell r="H15">
            <v>25500</v>
          </cell>
          <cell r="I15">
            <v>0</v>
          </cell>
          <cell r="J15">
            <v>0</v>
          </cell>
          <cell r="K15">
            <v>156444.11249999999</v>
          </cell>
          <cell r="L15">
            <v>17382.679166666665</v>
          </cell>
          <cell r="M15">
            <v>673000</v>
          </cell>
          <cell r="N15">
            <v>72000</v>
          </cell>
          <cell r="O15">
            <v>62999.999999999993</v>
          </cell>
          <cell r="P15">
            <v>27000</v>
          </cell>
          <cell r="Q15">
            <v>0</v>
          </cell>
          <cell r="R15">
            <v>0</v>
          </cell>
          <cell r="S15">
            <v>156444.11249999999</v>
          </cell>
          <cell r="T15">
            <v>0</v>
          </cell>
          <cell r="U15">
            <v>673000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156444.11249999999</v>
          </cell>
          <cell r="AB15">
            <v>17382.679166666665</v>
          </cell>
          <cell r="AC15">
            <v>673000</v>
          </cell>
          <cell r="AD15">
            <v>72000</v>
          </cell>
          <cell r="AE15">
            <v>88900</v>
          </cell>
          <cell r="AF15">
            <v>38100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673000</v>
          </cell>
          <cell r="AL15">
            <v>72000</v>
          </cell>
          <cell r="AM15">
            <v>52150</v>
          </cell>
          <cell r="AN15">
            <v>22350</v>
          </cell>
          <cell r="AO15">
            <v>0</v>
          </cell>
          <cell r="AP15">
            <v>0</v>
          </cell>
          <cell r="AQ15">
            <v>156444.11249999999</v>
          </cell>
          <cell r="AR15">
            <v>17382.679166666665</v>
          </cell>
          <cell r="AS15">
            <v>673000</v>
          </cell>
          <cell r="AT15">
            <v>72000</v>
          </cell>
          <cell r="AU15">
            <v>93100</v>
          </cell>
          <cell r="AV15">
            <v>39900</v>
          </cell>
          <cell r="AW15">
            <v>0</v>
          </cell>
          <cell r="AX15">
            <v>0</v>
          </cell>
          <cell r="AY15">
            <v>56319.880499999992</v>
          </cell>
          <cell r="AZ15">
            <v>6257.7644999999993</v>
          </cell>
          <cell r="BA15">
            <v>673000</v>
          </cell>
          <cell r="BB15">
            <v>72000</v>
          </cell>
          <cell r="BC15">
            <v>108850</v>
          </cell>
          <cell r="BD15">
            <v>46650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156444.11249999999</v>
          </cell>
          <cell r="BP15">
            <v>17382.679166666665</v>
          </cell>
          <cell r="BQ15">
            <v>673000</v>
          </cell>
          <cell r="BR15">
            <v>72000</v>
          </cell>
          <cell r="BS15">
            <v>91000</v>
          </cell>
          <cell r="BT15">
            <v>39000</v>
          </cell>
          <cell r="BU15">
            <v>0</v>
          </cell>
          <cell r="BV15">
            <v>0</v>
          </cell>
          <cell r="BW15">
            <v>156444.11249999999</v>
          </cell>
          <cell r="BX15">
            <v>17382.679166666665</v>
          </cell>
          <cell r="BY15">
            <v>673000</v>
          </cell>
          <cell r="BZ15">
            <v>72000</v>
          </cell>
          <cell r="CA15">
            <v>88900</v>
          </cell>
          <cell r="CB15">
            <v>38100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1346000</v>
          </cell>
          <cell r="CH15">
            <v>144000</v>
          </cell>
          <cell r="CI15">
            <v>74025</v>
          </cell>
          <cell r="CJ15">
            <v>31725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1151428.6680000001</v>
          </cell>
          <cell r="CV15">
            <v>110553.8395</v>
          </cell>
          <cell r="CW15">
            <v>7403000</v>
          </cell>
          <cell r="CX15">
            <v>720000</v>
          </cell>
          <cell r="CY15">
            <v>719425</v>
          </cell>
          <cell r="CZ15">
            <v>308325</v>
          </cell>
          <cell r="DA15">
            <v>0</v>
          </cell>
          <cell r="DB15">
            <v>0</v>
          </cell>
        </row>
        <row r="16">
          <cell r="B16" t="str">
            <v>GUANAJUATO</v>
          </cell>
          <cell r="C16">
            <v>235088.51250000001</v>
          </cell>
          <cell r="D16">
            <v>26120.945833333335</v>
          </cell>
          <cell r="E16">
            <v>14500</v>
          </cell>
          <cell r="F16">
            <v>500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235088.51250000001</v>
          </cell>
          <cell r="L16">
            <v>26120.945833333335</v>
          </cell>
          <cell r="M16">
            <v>14500</v>
          </cell>
          <cell r="N16">
            <v>500</v>
          </cell>
          <cell r="O16">
            <v>78750</v>
          </cell>
          <cell r="P16">
            <v>33750</v>
          </cell>
          <cell r="Q16">
            <v>0</v>
          </cell>
          <cell r="R16">
            <v>0</v>
          </cell>
          <cell r="S16">
            <v>235088.51250000001</v>
          </cell>
          <cell r="T16">
            <v>0</v>
          </cell>
          <cell r="U16">
            <v>14500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235088.51250000001</v>
          </cell>
          <cell r="AB16">
            <v>26120.945833333335</v>
          </cell>
          <cell r="AC16">
            <v>14500</v>
          </cell>
          <cell r="AD16">
            <v>500</v>
          </cell>
          <cell r="AE16">
            <v>79800</v>
          </cell>
          <cell r="AF16">
            <v>34200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14500</v>
          </cell>
          <cell r="AL16">
            <v>500</v>
          </cell>
          <cell r="AM16">
            <v>61249.999999999993</v>
          </cell>
          <cell r="AN16">
            <v>26250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14500</v>
          </cell>
          <cell r="AT16">
            <v>500</v>
          </cell>
          <cell r="AU16">
            <v>75250</v>
          </cell>
          <cell r="AV16">
            <v>32250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14500</v>
          </cell>
          <cell r="BB16">
            <v>500</v>
          </cell>
          <cell r="BC16">
            <v>65449.999999999993</v>
          </cell>
          <cell r="BD16">
            <v>28050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235088.51250000001</v>
          </cell>
          <cell r="BX16">
            <v>26120.945833333335</v>
          </cell>
          <cell r="BY16">
            <v>14500</v>
          </cell>
          <cell r="BZ16">
            <v>500</v>
          </cell>
          <cell r="CA16">
            <v>89950</v>
          </cell>
          <cell r="CB16">
            <v>38550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29000</v>
          </cell>
          <cell r="CH16">
            <v>1000</v>
          </cell>
          <cell r="CI16">
            <v>136850</v>
          </cell>
          <cell r="CJ16">
            <v>58650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1175442.5625</v>
          </cell>
          <cell r="CV16">
            <v>104483.78333333334</v>
          </cell>
          <cell r="CW16">
            <v>145000</v>
          </cell>
          <cell r="CX16">
            <v>4500</v>
          </cell>
          <cell r="CY16">
            <v>587300</v>
          </cell>
          <cell r="CZ16">
            <v>251700</v>
          </cell>
          <cell r="DA16">
            <v>0</v>
          </cell>
          <cell r="DB16">
            <v>0</v>
          </cell>
        </row>
        <row r="17">
          <cell r="B17" t="str">
            <v>GUERRERO</v>
          </cell>
          <cell r="C17">
            <v>262712.77689600002</v>
          </cell>
          <cell r="D17">
            <v>29190.308544</v>
          </cell>
          <cell r="E17">
            <v>259000</v>
          </cell>
          <cell r="F17">
            <v>21000</v>
          </cell>
          <cell r="G17">
            <v>222250</v>
          </cell>
          <cell r="H17">
            <v>95250</v>
          </cell>
          <cell r="I17">
            <v>0</v>
          </cell>
          <cell r="J17">
            <v>0</v>
          </cell>
          <cell r="K17">
            <v>262712.77689600002</v>
          </cell>
          <cell r="L17">
            <v>29190.308544</v>
          </cell>
          <cell r="M17">
            <v>259000</v>
          </cell>
          <cell r="N17">
            <v>21000</v>
          </cell>
          <cell r="O17">
            <v>452375</v>
          </cell>
          <cell r="P17">
            <v>193875</v>
          </cell>
          <cell r="Q17">
            <v>0</v>
          </cell>
          <cell r="R17">
            <v>0</v>
          </cell>
          <cell r="S17">
            <v>262712.77689600002</v>
          </cell>
          <cell r="T17">
            <v>0</v>
          </cell>
          <cell r="U17">
            <v>259000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262712.77689600002</v>
          </cell>
          <cell r="AB17">
            <v>29190.308544</v>
          </cell>
          <cell r="AC17">
            <v>259000</v>
          </cell>
          <cell r="AD17">
            <v>21000</v>
          </cell>
          <cell r="AE17">
            <v>392350</v>
          </cell>
          <cell r="AF17">
            <v>168150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259000</v>
          </cell>
          <cell r="AL17">
            <v>21000</v>
          </cell>
          <cell r="AM17">
            <v>383075</v>
          </cell>
          <cell r="AN17">
            <v>164175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259000</v>
          </cell>
          <cell r="AT17">
            <v>21000</v>
          </cell>
          <cell r="AU17">
            <v>356825</v>
          </cell>
          <cell r="AV17">
            <v>152925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259000</v>
          </cell>
          <cell r="BB17">
            <v>21000</v>
          </cell>
          <cell r="BC17">
            <v>286475</v>
          </cell>
          <cell r="BD17">
            <v>122775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262712.77689600002</v>
          </cell>
          <cell r="BP17">
            <v>29190.308544</v>
          </cell>
          <cell r="BQ17">
            <v>259000</v>
          </cell>
          <cell r="BR17">
            <v>21000</v>
          </cell>
          <cell r="BS17">
            <v>367150</v>
          </cell>
          <cell r="BT17">
            <v>157350</v>
          </cell>
          <cell r="BU17">
            <v>0</v>
          </cell>
          <cell r="BV17">
            <v>0</v>
          </cell>
          <cell r="BW17">
            <v>262712.77689600002</v>
          </cell>
          <cell r="BX17">
            <v>29190.308544</v>
          </cell>
          <cell r="BY17">
            <v>259000</v>
          </cell>
          <cell r="BZ17">
            <v>21000</v>
          </cell>
          <cell r="CA17">
            <v>293475</v>
          </cell>
          <cell r="CB17">
            <v>125775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518000</v>
          </cell>
          <cell r="CH17">
            <v>42000</v>
          </cell>
          <cell r="CI17">
            <v>720650</v>
          </cell>
          <cell r="CJ17">
            <v>308850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1576276.6613759999</v>
          </cell>
          <cell r="CV17">
            <v>145951.54272</v>
          </cell>
          <cell r="CW17">
            <v>2849000</v>
          </cell>
          <cell r="CX17">
            <v>210000</v>
          </cell>
          <cell r="CY17">
            <v>3474625</v>
          </cell>
          <cell r="CZ17">
            <v>1489125</v>
          </cell>
          <cell r="DA17">
            <v>0</v>
          </cell>
          <cell r="DB17">
            <v>0</v>
          </cell>
        </row>
        <row r="18">
          <cell r="B18" t="str">
            <v>HIDALGO</v>
          </cell>
          <cell r="C18">
            <v>182941.95</v>
          </cell>
          <cell r="D18">
            <v>20326.883333333335</v>
          </cell>
          <cell r="E18">
            <v>391000</v>
          </cell>
          <cell r="F18">
            <v>34000</v>
          </cell>
          <cell r="G18">
            <v>263200</v>
          </cell>
          <cell r="H18">
            <v>112800</v>
          </cell>
          <cell r="I18">
            <v>0</v>
          </cell>
          <cell r="J18">
            <v>0</v>
          </cell>
          <cell r="K18">
            <v>182941.95</v>
          </cell>
          <cell r="L18">
            <v>20326.883333333335</v>
          </cell>
          <cell r="M18">
            <v>391000</v>
          </cell>
          <cell r="N18">
            <v>34000</v>
          </cell>
          <cell r="O18">
            <v>183050</v>
          </cell>
          <cell r="P18">
            <v>78450</v>
          </cell>
          <cell r="Q18">
            <v>0</v>
          </cell>
          <cell r="R18">
            <v>0</v>
          </cell>
          <cell r="S18">
            <v>182941.95</v>
          </cell>
          <cell r="T18">
            <v>0</v>
          </cell>
          <cell r="U18">
            <v>391000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182941.95</v>
          </cell>
          <cell r="AB18">
            <v>20326.883333333335</v>
          </cell>
          <cell r="AC18">
            <v>391000</v>
          </cell>
          <cell r="AD18">
            <v>34000</v>
          </cell>
          <cell r="AE18">
            <v>222950</v>
          </cell>
          <cell r="AF18">
            <v>95550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391000</v>
          </cell>
          <cell r="AL18">
            <v>34000</v>
          </cell>
          <cell r="AM18">
            <v>206150</v>
          </cell>
          <cell r="AN18">
            <v>88350</v>
          </cell>
          <cell r="AO18">
            <v>0</v>
          </cell>
          <cell r="AP18">
            <v>0</v>
          </cell>
          <cell r="AQ18">
            <v>182941.95</v>
          </cell>
          <cell r="AR18">
            <v>20326.883333333335</v>
          </cell>
          <cell r="AS18">
            <v>391000</v>
          </cell>
          <cell r="AT18">
            <v>34000</v>
          </cell>
          <cell r="AU18">
            <v>205275</v>
          </cell>
          <cell r="AV18">
            <v>87975</v>
          </cell>
          <cell r="AW18">
            <v>0</v>
          </cell>
          <cell r="AX18">
            <v>0</v>
          </cell>
          <cell r="AY18">
            <v>148182.97950000002</v>
          </cell>
          <cell r="AZ18">
            <v>16464.775500000003</v>
          </cell>
          <cell r="BA18">
            <v>391000</v>
          </cell>
          <cell r="BB18">
            <v>34000</v>
          </cell>
          <cell r="BC18">
            <v>158725</v>
          </cell>
          <cell r="BD18">
            <v>68025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182941.95</v>
          </cell>
          <cell r="BP18">
            <v>20326.883333333335</v>
          </cell>
          <cell r="BQ18">
            <v>391000</v>
          </cell>
          <cell r="BR18">
            <v>34000</v>
          </cell>
          <cell r="BS18">
            <v>111125</v>
          </cell>
          <cell r="BT18">
            <v>47625</v>
          </cell>
          <cell r="BU18">
            <v>0</v>
          </cell>
          <cell r="BV18">
            <v>0</v>
          </cell>
          <cell r="BW18">
            <v>182941.95</v>
          </cell>
          <cell r="BX18">
            <v>20326.883333333335</v>
          </cell>
          <cell r="BY18">
            <v>391000</v>
          </cell>
          <cell r="BZ18">
            <v>34000</v>
          </cell>
          <cell r="CA18">
            <v>217525</v>
          </cell>
          <cell r="CB18">
            <v>93225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782000</v>
          </cell>
          <cell r="CH18">
            <v>68000</v>
          </cell>
          <cell r="CI18">
            <v>198975</v>
          </cell>
          <cell r="CJ18">
            <v>85275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1428776.6294999998</v>
          </cell>
          <cell r="CV18">
            <v>138426.07550000001</v>
          </cell>
          <cell r="CW18">
            <v>4301000</v>
          </cell>
          <cell r="CX18">
            <v>340000</v>
          </cell>
          <cell r="CY18">
            <v>1766975</v>
          </cell>
          <cell r="CZ18">
            <v>757275</v>
          </cell>
          <cell r="DA18">
            <v>0</v>
          </cell>
          <cell r="DB18">
            <v>0</v>
          </cell>
        </row>
        <row r="19">
          <cell r="B19" t="str">
            <v>JALISCO</v>
          </cell>
          <cell r="C19">
            <v>213940.08750000002</v>
          </cell>
          <cell r="D19">
            <v>23771.120833333334</v>
          </cell>
          <cell r="E19">
            <v>84000</v>
          </cell>
          <cell r="F19">
            <v>1000</v>
          </cell>
          <cell r="G19">
            <v>82950</v>
          </cell>
          <cell r="H19">
            <v>35550</v>
          </cell>
          <cell r="I19">
            <v>0</v>
          </cell>
          <cell r="J19">
            <v>0</v>
          </cell>
          <cell r="K19">
            <v>213940.08750000002</v>
          </cell>
          <cell r="L19">
            <v>23771.120833333334</v>
          </cell>
          <cell r="M19">
            <v>84000</v>
          </cell>
          <cell r="N19">
            <v>1000</v>
          </cell>
          <cell r="O19">
            <v>58449.999999999993</v>
          </cell>
          <cell r="P19">
            <v>25050</v>
          </cell>
          <cell r="Q19">
            <v>0</v>
          </cell>
          <cell r="R19">
            <v>0</v>
          </cell>
          <cell r="S19">
            <v>213940.08750000002</v>
          </cell>
          <cell r="T19">
            <v>0</v>
          </cell>
          <cell r="U19">
            <v>84000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213940.08750000002</v>
          </cell>
          <cell r="AB19">
            <v>23771.120833333334</v>
          </cell>
          <cell r="AC19">
            <v>84000</v>
          </cell>
          <cell r="AD19">
            <v>1000</v>
          </cell>
          <cell r="AE19">
            <v>61249.999999999993</v>
          </cell>
          <cell r="AF19">
            <v>26250</v>
          </cell>
          <cell r="AG19">
            <v>150000</v>
          </cell>
          <cell r="AH19">
            <v>25000</v>
          </cell>
          <cell r="AI19">
            <v>0</v>
          </cell>
          <cell r="AJ19">
            <v>0</v>
          </cell>
          <cell r="AK19">
            <v>84000</v>
          </cell>
          <cell r="AL19">
            <v>1000</v>
          </cell>
          <cell r="AM19">
            <v>74900</v>
          </cell>
          <cell r="AN19">
            <v>32100</v>
          </cell>
          <cell r="AO19">
            <v>150000</v>
          </cell>
          <cell r="AP19">
            <v>25000</v>
          </cell>
          <cell r="AQ19">
            <v>0</v>
          </cell>
          <cell r="AR19">
            <v>0</v>
          </cell>
          <cell r="AS19">
            <v>84000</v>
          </cell>
          <cell r="AT19">
            <v>1000</v>
          </cell>
          <cell r="AU19">
            <v>67200</v>
          </cell>
          <cell r="AV19">
            <v>28800</v>
          </cell>
          <cell r="AW19">
            <v>150000</v>
          </cell>
          <cell r="AX19">
            <v>25000</v>
          </cell>
          <cell r="AY19">
            <v>0</v>
          </cell>
          <cell r="AZ19">
            <v>0</v>
          </cell>
          <cell r="BA19">
            <v>84000</v>
          </cell>
          <cell r="BB19">
            <v>1000</v>
          </cell>
          <cell r="BC19">
            <v>66500</v>
          </cell>
          <cell r="BD19">
            <v>28500</v>
          </cell>
          <cell r="BE19">
            <v>150000</v>
          </cell>
          <cell r="BF19">
            <v>25000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213940.08750000002</v>
          </cell>
          <cell r="BX19">
            <v>23771.120833333334</v>
          </cell>
          <cell r="BY19">
            <v>84000</v>
          </cell>
          <cell r="BZ19">
            <v>1000</v>
          </cell>
          <cell r="CA19">
            <v>67900</v>
          </cell>
          <cell r="CB19">
            <v>29100</v>
          </cell>
          <cell r="CC19">
            <v>150000</v>
          </cell>
          <cell r="CD19">
            <v>25000</v>
          </cell>
          <cell r="CE19">
            <v>0</v>
          </cell>
          <cell r="CF19">
            <v>0</v>
          </cell>
          <cell r="CG19">
            <v>168000</v>
          </cell>
          <cell r="CH19">
            <v>2000</v>
          </cell>
          <cell r="CI19">
            <v>97300</v>
          </cell>
          <cell r="CJ19">
            <v>41700</v>
          </cell>
          <cell r="CK19">
            <v>300000</v>
          </cell>
          <cell r="CL19">
            <v>50000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1069700.4375</v>
          </cell>
          <cell r="CV19">
            <v>95084.483333333337</v>
          </cell>
          <cell r="CW19">
            <v>840000</v>
          </cell>
          <cell r="CX19">
            <v>9000</v>
          </cell>
          <cell r="CY19">
            <v>576450</v>
          </cell>
          <cell r="CZ19">
            <v>247050</v>
          </cell>
          <cell r="DA19">
            <v>1050000</v>
          </cell>
          <cell r="DB19">
            <v>175000</v>
          </cell>
        </row>
        <row r="20">
          <cell r="B20" t="str">
            <v>MEXICO</v>
          </cell>
          <cell r="C20">
            <v>772946.20833333337</v>
          </cell>
          <cell r="D20">
            <v>0</v>
          </cell>
          <cell r="E20">
            <v>480000</v>
          </cell>
          <cell r="F20">
            <v>0</v>
          </cell>
          <cell r="G20">
            <v>415250</v>
          </cell>
          <cell r="H20">
            <v>0</v>
          </cell>
          <cell r="I20">
            <v>0</v>
          </cell>
          <cell r="J20">
            <v>0</v>
          </cell>
          <cell r="K20">
            <v>772946.20833333337</v>
          </cell>
          <cell r="L20">
            <v>0</v>
          </cell>
          <cell r="M20">
            <v>480000</v>
          </cell>
          <cell r="N20">
            <v>0</v>
          </cell>
          <cell r="O20">
            <v>725500</v>
          </cell>
          <cell r="P20">
            <v>0</v>
          </cell>
          <cell r="Q20">
            <v>0</v>
          </cell>
          <cell r="R20">
            <v>0</v>
          </cell>
          <cell r="S20">
            <v>772946.20833333337</v>
          </cell>
          <cell r="T20">
            <v>0</v>
          </cell>
          <cell r="U20">
            <v>480000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772946.20833333337</v>
          </cell>
          <cell r="AB20">
            <v>0</v>
          </cell>
          <cell r="AC20">
            <v>480000</v>
          </cell>
          <cell r="AD20">
            <v>0</v>
          </cell>
          <cell r="AE20">
            <v>883000</v>
          </cell>
          <cell r="AF20">
            <v>0</v>
          </cell>
          <cell r="AG20">
            <v>150000</v>
          </cell>
          <cell r="AH20">
            <v>25000</v>
          </cell>
          <cell r="AI20">
            <v>772946.20833333337</v>
          </cell>
          <cell r="AJ20">
            <v>0</v>
          </cell>
          <cell r="AK20">
            <v>480000</v>
          </cell>
          <cell r="AL20">
            <v>0</v>
          </cell>
          <cell r="AM20">
            <v>565750</v>
          </cell>
          <cell r="AN20">
            <v>0</v>
          </cell>
          <cell r="AO20">
            <v>150000</v>
          </cell>
          <cell r="AP20">
            <v>25000</v>
          </cell>
          <cell r="AQ20">
            <v>772946.20833333337</v>
          </cell>
          <cell r="AR20">
            <v>0</v>
          </cell>
          <cell r="AS20">
            <v>480000</v>
          </cell>
          <cell r="AT20">
            <v>0</v>
          </cell>
          <cell r="AU20">
            <v>543000</v>
          </cell>
          <cell r="AV20">
            <v>0</v>
          </cell>
          <cell r="AW20">
            <v>150000</v>
          </cell>
          <cell r="AX20">
            <v>25000</v>
          </cell>
          <cell r="AY20">
            <v>324637.40750000003</v>
          </cell>
          <cell r="AZ20">
            <v>0</v>
          </cell>
          <cell r="BA20">
            <v>480000</v>
          </cell>
          <cell r="BB20">
            <v>0</v>
          </cell>
          <cell r="BC20">
            <v>1024000</v>
          </cell>
          <cell r="BD20">
            <v>0</v>
          </cell>
          <cell r="BE20">
            <v>150000</v>
          </cell>
          <cell r="BF20">
            <v>25000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772946.20833333337</v>
          </cell>
          <cell r="BP20">
            <v>0</v>
          </cell>
          <cell r="BQ20">
            <v>480000</v>
          </cell>
          <cell r="BR20">
            <v>0</v>
          </cell>
          <cell r="BS20">
            <v>1048750</v>
          </cell>
          <cell r="BT20">
            <v>0</v>
          </cell>
          <cell r="BU20">
            <v>150000</v>
          </cell>
          <cell r="BV20">
            <v>25000</v>
          </cell>
          <cell r="BW20">
            <v>772946.20833333337</v>
          </cell>
          <cell r="BX20">
            <v>0</v>
          </cell>
          <cell r="BY20">
            <v>480000</v>
          </cell>
          <cell r="BZ20">
            <v>0</v>
          </cell>
          <cell r="CA20">
            <v>748000</v>
          </cell>
          <cell r="CB20">
            <v>0</v>
          </cell>
          <cell r="CC20">
            <v>150000</v>
          </cell>
          <cell r="CD20">
            <v>25000</v>
          </cell>
          <cell r="CE20">
            <v>0</v>
          </cell>
          <cell r="CF20">
            <v>0</v>
          </cell>
          <cell r="CG20">
            <v>960000</v>
          </cell>
          <cell r="CH20">
            <v>0</v>
          </cell>
          <cell r="CI20">
            <v>933500</v>
          </cell>
          <cell r="CJ20">
            <v>0</v>
          </cell>
          <cell r="CK20">
            <v>300000</v>
          </cell>
          <cell r="CL20">
            <v>50000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6508207.0741666658</v>
          </cell>
          <cell r="CV20">
            <v>0</v>
          </cell>
          <cell r="CW20">
            <v>5280000</v>
          </cell>
          <cell r="CX20">
            <v>0</v>
          </cell>
          <cell r="CY20">
            <v>6886750</v>
          </cell>
          <cell r="CZ20">
            <v>0</v>
          </cell>
          <cell r="DA20">
            <v>1200000</v>
          </cell>
          <cell r="DB20">
            <v>200000</v>
          </cell>
        </row>
        <row r="21">
          <cell r="B21" t="str">
            <v>MICHOACAN</v>
          </cell>
          <cell r="C21">
            <v>351159.625</v>
          </cell>
          <cell r="D21">
            <v>0</v>
          </cell>
          <cell r="E21">
            <v>420000</v>
          </cell>
          <cell r="F21">
            <v>0</v>
          </cell>
          <cell r="G21">
            <v>473250</v>
          </cell>
          <cell r="H21">
            <v>0</v>
          </cell>
          <cell r="I21">
            <v>0</v>
          </cell>
          <cell r="J21">
            <v>0</v>
          </cell>
          <cell r="K21">
            <v>351159.625</v>
          </cell>
          <cell r="L21">
            <v>0</v>
          </cell>
          <cell r="M21">
            <v>420000</v>
          </cell>
          <cell r="N21">
            <v>0</v>
          </cell>
          <cell r="O21">
            <v>618750</v>
          </cell>
          <cell r="P21">
            <v>0</v>
          </cell>
          <cell r="Q21">
            <v>0</v>
          </cell>
          <cell r="R21">
            <v>0</v>
          </cell>
          <cell r="S21">
            <v>351159.625</v>
          </cell>
          <cell r="T21">
            <v>0</v>
          </cell>
          <cell r="U21">
            <v>420000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351159.625</v>
          </cell>
          <cell r="AB21">
            <v>0</v>
          </cell>
          <cell r="AC21">
            <v>420000</v>
          </cell>
          <cell r="AD21">
            <v>0</v>
          </cell>
          <cell r="AE21">
            <v>526250</v>
          </cell>
          <cell r="AF21">
            <v>0</v>
          </cell>
          <cell r="AG21">
            <v>150000</v>
          </cell>
          <cell r="AH21">
            <v>25000</v>
          </cell>
          <cell r="AI21">
            <v>0</v>
          </cell>
          <cell r="AJ21">
            <v>0</v>
          </cell>
          <cell r="AK21">
            <v>420000</v>
          </cell>
          <cell r="AL21">
            <v>0</v>
          </cell>
          <cell r="AM21">
            <v>354750</v>
          </cell>
          <cell r="AN21">
            <v>0</v>
          </cell>
          <cell r="AO21">
            <v>150000</v>
          </cell>
          <cell r="AP21">
            <v>25000</v>
          </cell>
          <cell r="AQ21">
            <v>351159.625</v>
          </cell>
          <cell r="AR21">
            <v>0</v>
          </cell>
          <cell r="AS21">
            <v>420000</v>
          </cell>
          <cell r="AT21">
            <v>0</v>
          </cell>
          <cell r="AU21">
            <v>458000</v>
          </cell>
          <cell r="AV21">
            <v>0</v>
          </cell>
          <cell r="AW21">
            <v>150000</v>
          </cell>
          <cell r="AX21">
            <v>25000</v>
          </cell>
          <cell r="AY21">
            <v>165045.02374999999</v>
          </cell>
          <cell r="AZ21">
            <v>0</v>
          </cell>
          <cell r="BA21">
            <v>420000</v>
          </cell>
          <cell r="BB21">
            <v>0</v>
          </cell>
          <cell r="BC21">
            <v>567500</v>
          </cell>
          <cell r="BD21">
            <v>0</v>
          </cell>
          <cell r="BE21">
            <v>150000</v>
          </cell>
          <cell r="BF21">
            <v>25000</v>
          </cell>
          <cell r="BG21">
            <v>0</v>
          </cell>
          <cell r="BH21">
            <v>0</v>
          </cell>
          <cell r="BI21">
            <v>420000</v>
          </cell>
          <cell r="BJ21">
            <v>0</v>
          </cell>
          <cell r="BK21">
            <v>525000</v>
          </cell>
          <cell r="BL21">
            <v>0</v>
          </cell>
          <cell r="BM21">
            <v>150000</v>
          </cell>
          <cell r="BN21">
            <v>25000</v>
          </cell>
          <cell r="BO21">
            <v>351159.625</v>
          </cell>
          <cell r="BP21">
            <v>0</v>
          </cell>
          <cell r="BQ21">
            <v>420000</v>
          </cell>
          <cell r="BR21">
            <v>0</v>
          </cell>
          <cell r="BS21">
            <v>616750</v>
          </cell>
          <cell r="BT21">
            <v>0</v>
          </cell>
          <cell r="BU21">
            <v>150000</v>
          </cell>
          <cell r="BV21">
            <v>25000</v>
          </cell>
          <cell r="BW21">
            <v>351159.625</v>
          </cell>
          <cell r="BX21">
            <v>0</v>
          </cell>
          <cell r="BY21">
            <v>420000</v>
          </cell>
          <cell r="BZ21">
            <v>0</v>
          </cell>
          <cell r="CA21">
            <v>458500</v>
          </cell>
          <cell r="CB21">
            <v>0</v>
          </cell>
          <cell r="CC21">
            <v>150000</v>
          </cell>
          <cell r="CD21">
            <v>25000</v>
          </cell>
          <cell r="CE21">
            <v>0</v>
          </cell>
          <cell r="CF21">
            <v>0</v>
          </cell>
          <cell r="CG21">
            <v>840000</v>
          </cell>
          <cell r="CH21">
            <v>0</v>
          </cell>
          <cell r="CI21">
            <v>1027250</v>
          </cell>
          <cell r="CJ21">
            <v>0</v>
          </cell>
          <cell r="CK21">
            <v>300000</v>
          </cell>
          <cell r="CL21">
            <v>50000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2623162.3987499997</v>
          </cell>
          <cell r="CV21">
            <v>0</v>
          </cell>
          <cell r="CW21">
            <v>5040000</v>
          </cell>
          <cell r="CX21">
            <v>0</v>
          </cell>
          <cell r="CY21">
            <v>5626000</v>
          </cell>
          <cell r="CZ21">
            <v>0</v>
          </cell>
          <cell r="DA21">
            <v>1350000</v>
          </cell>
          <cell r="DB21">
            <v>225000</v>
          </cell>
        </row>
        <row r="22">
          <cell r="B22" t="str">
            <v>MORELOS</v>
          </cell>
          <cell r="C22">
            <v>79172.625</v>
          </cell>
          <cell r="D22">
            <v>8796.9583333333339</v>
          </cell>
          <cell r="E22">
            <v>83500</v>
          </cell>
          <cell r="F22">
            <v>6500</v>
          </cell>
          <cell r="G22">
            <v>56000</v>
          </cell>
          <cell r="H22">
            <v>24000</v>
          </cell>
          <cell r="I22">
            <v>0</v>
          </cell>
          <cell r="J22">
            <v>0</v>
          </cell>
          <cell r="K22">
            <v>79172.625</v>
          </cell>
          <cell r="L22">
            <v>8796.9583333333339</v>
          </cell>
          <cell r="M22">
            <v>83500</v>
          </cell>
          <cell r="N22">
            <v>6500</v>
          </cell>
          <cell r="O22">
            <v>72450</v>
          </cell>
          <cell r="P22">
            <v>31050</v>
          </cell>
          <cell r="Q22">
            <v>0</v>
          </cell>
          <cell r="R22">
            <v>0</v>
          </cell>
          <cell r="S22">
            <v>79172.625</v>
          </cell>
          <cell r="T22">
            <v>0</v>
          </cell>
          <cell r="U22">
            <v>83500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79172.625</v>
          </cell>
          <cell r="AB22">
            <v>8796.9583333333339</v>
          </cell>
          <cell r="AC22">
            <v>83500</v>
          </cell>
          <cell r="AD22">
            <v>6500</v>
          </cell>
          <cell r="AE22">
            <v>82950</v>
          </cell>
          <cell r="AF22">
            <v>35550</v>
          </cell>
          <cell r="AG22">
            <v>0</v>
          </cell>
          <cell r="AH22">
            <v>0</v>
          </cell>
          <cell r="AI22">
            <v>79172.625</v>
          </cell>
          <cell r="AJ22">
            <v>8796.9583333333339</v>
          </cell>
          <cell r="AK22">
            <v>83500</v>
          </cell>
          <cell r="AL22">
            <v>6500</v>
          </cell>
          <cell r="AM22">
            <v>56000</v>
          </cell>
          <cell r="AN22">
            <v>24000</v>
          </cell>
          <cell r="AO22">
            <v>0</v>
          </cell>
          <cell r="AP22">
            <v>0</v>
          </cell>
          <cell r="AQ22">
            <v>79172.625</v>
          </cell>
          <cell r="AR22">
            <v>8796.9583333333339</v>
          </cell>
          <cell r="AS22">
            <v>83500</v>
          </cell>
          <cell r="AT22">
            <v>6500</v>
          </cell>
          <cell r="AU22">
            <v>62649.999999999993</v>
          </cell>
          <cell r="AV22">
            <v>26850</v>
          </cell>
          <cell r="AW22">
            <v>0</v>
          </cell>
          <cell r="AX22">
            <v>0</v>
          </cell>
          <cell r="AY22">
            <v>57796.016250000001</v>
          </cell>
          <cell r="AZ22">
            <v>6421.7795833333339</v>
          </cell>
          <cell r="BA22">
            <v>83500</v>
          </cell>
          <cell r="BB22">
            <v>6500</v>
          </cell>
          <cell r="BC22">
            <v>53900</v>
          </cell>
          <cell r="BD22">
            <v>23100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79172.625</v>
          </cell>
          <cell r="BP22">
            <v>8796.9583333333339</v>
          </cell>
          <cell r="BQ22">
            <v>83500</v>
          </cell>
          <cell r="BR22">
            <v>6500</v>
          </cell>
          <cell r="BS22">
            <v>66500</v>
          </cell>
          <cell r="BT22">
            <v>28500</v>
          </cell>
          <cell r="BU22">
            <v>0</v>
          </cell>
          <cell r="BV22">
            <v>0</v>
          </cell>
          <cell r="BW22">
            <v>79172.625</v>
          </cell>
          <cell r="BX22">
            <v>8796.9583333333339</v>
          </cell>
          <cell r="BY22">
            <v>83500</v>
          </cell>
          <cell r="BZ22">
            <v>6500</v>
          </cell>
          <cell r="CA22">
            <v>13300</v>
          </cell>
          <cell r="CB22">
            <v>5700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167000</v>
          </cell>
          <cell r="CH22">
            <v>13000</v>
          </cell>
          <cell r="CI22">
            <v>42350</v>
          </cell>
          <cell r="CJ22">
            <v>18150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691177.01624999999</v>
          </cell>
          <cell r="CV22">
            <v>68000.48791666668</v>
          </cell>
          <cell r="CW22">
            <v>918500</v>
          </cell>
          <cell r="CX22">
            <v>65000</v>
          </cell>
          <cell r="CY22">
            <v>506100</v>
          </cell>
          <cell r="CZ22">
            <v>216900</v>
          </cell>
          <cell r="DA22">
            <v>0</v>
          </cell>
          <cell r="DB22">
            <v>0</v>
          </cell>
        </row>
        <row r="23">
          <cell r="B23" t="str">
            <v>NAYARIT</v>
          </cell>
          <cell r="C23">
            <v>51172.837500000001</v>
          </cell>
          <cell r="D23">
            <v>5685.8708333333343</v>
          </cell>
          <cell r="E23">
            <v>121000</v>
          </cell>
          <cell r="F23">
            <v>9000</v>
          </cell>
          <cell r="G23">
            <v>57574.999999999993</v>
          </cell>
          <cell r="H23">
            <v>24675</v>
          </cell>
          <cell r="I23">
            <v>0</v>
          </cell>
          <cell r="J23">
            <v>0</v>
          </cell>
          <cell r="K23">
            <v>51172.837500000001</v>
          </cell>
          <cell r="L23">
            <v>5685.8708333333343</v>
          </cell>
          <cell r="M23">
            <v>121000</v>
          </cell>
          <cell r="N23">
            <v>9000</v>
          </cell>
          <cell r="O23">
            <v>60199.999999999993</v>
          </cell>
          <cell r="P23">
            <v>25800</v>
          </cell>
          <cell r="Q23">
            <v>0</v>
          </cell>
          <cell r="R23">
            <v>0</v>
          </cell>
          <cell r="S23">
            <v>51172.837500000001</v>
          </cell>
          <cell r="T23">
            <v>0</v>
          </cell>
          <cell r="U23">
            <v>121000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51172.837500000001</v>
          </cell>
          <cell r="AB23">
            <v>5685.8708333333343</v>
          </cell>
          <cell r="AC23">
            <v>121000</v>
          </cell>
          <cell r="AD23">
            <v>9000</v>
          </cell>
          <cell r="AE23">
            <v>81550</v>
          </cell>
          <cell r="AF23">
            <v>34950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121000</v>
          </cell>
          <cell r="AL23">
            <v>9000</v>
          </cell>
          <cell r="AM23">
            <v>79975</v>
          </cell>
          <cell r="AN23">
            <v>34275</v>
          </cell>
          <cell r="AO23">
            <v>0</v>
          </cell>
          <cell r="AP23">
            <v>0</v>
          </cell>
          <cell r="AQ23">
            <v>51172.837500000001</v>
          </cell>
          <cell r="AR23">
            <v>5685.8708333333343</v>
          </cell>
          <cell r="AS23">
            <v>121000</v>
          </cell>
          <cell r="AT23">
            <v>9000</v>
          </cell>
          <cell r="AU23">
            <v>75250</v>
          </cell>
          <cell r="AV23">
            <v>32250</v>
          </cell>
          <cell r="AW23">
            <v>0</v>
          </cell>
          <cell r="AX23">
            <v>0</v>
          </cell>
          <cell r="AY23">
            <v>79317.898125000007</v>
          </cell>
          <cell r="AZ23">
            <v>8813.0997916666693</v>
          </cell>
          <cell r="BA23">
            <v>121000</v>
          </cell>
          <cell r="BB23">
            <v>9000</v>
          </cell>
          <cell r="BC23">
            <v>76300</v>
          </cell>
          <cell r="BD23">
            <v>32700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51172.837500000001</v>
          </cell>
          <cell r="BP23">
            <v>5685.8708333333343</v>
          </cell>
          <cell r="BQ23">
            <v>121000</v>
          </cell>
          <cell r="BR23">
            <v>9000</v>
          </cell>
          <cell r="BS23">
            <v>76125</v>
          </cell>
          <cell r="BT23">
            <v>32625</v>
          </cell>
          <cell r="BU23">
            <v>0</v>
          </cell>
          <cell r="BV23">
            <v>0</v>
          </cell>
          <cell r="BW23">
            <v>51172.837500000001</v>
          </cell>
          <cell r="BX23">
            <v>5685.8708333333343</v>
          </cell>
          <cell r="BY23">
            <v>121000</v>
          </cell>
          <cell r="BZ23">
            <v>9000</v>
          </cell>
          <cell r="CA23">
            <v>78050</v>
          </cell>
          <cell r="CB23">
            <v>33450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242000</v>
          </cell>
          <cell r="CH23">
            <v>18000</v>
          </cell>
          <cell r="CI23">
            <v>74900</v>
          </cell>
          <cell r="CJ23">
            <v>32100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437527.76062500005</v>
          </cell>
          <cell r="CV23">
            <v>42928.324791666673</v>
          </cell>
          <cell r="CW23">
            <v>1331000</v>
          </cell>
          <cell r="CX23">
            <v>90000</v>
          </cell>
          <cell r="CY23">
            <v>659925</v>
          </cell>
          <cell r="CZ23">
            <v>282825</v>
          </cell>
          <cell r="DA23">
            <v>0</v>
          </cell>
          <cell r="DB23">
            <v>0</v>
          </cell>
        </row>
        <row r="24">
          <cell r="B24" t="str">
            <v>NUEVO LEON</v>
          </cell>
          <cell r="C24">
            <v>117520.58333333333</v>
          </cell>
          <cell r="D24">
            <v>0</v>
          </cell>
          <cell r="E24">
            <v>110000</v>
          </cell>
          <cell r="F24">
            <v>0</v>
          </cell>
          <cell r="G24">
            <v>89500</v>
          </cell>
          <cell r="H24">
            <v>0</v>
          </cell>
          <cell r="I24">
            <v>0</v>
          </cell>
          <cell r="J24">
            <v>0</v>
          </cell>
          <cell r="K24">
            <v>117520.58333333333</v>
          </cell>
          <cell r="L24">
            <v>0</v>
          </cell>
          <cell r="M24">
            <v>110000</v>
          </cell>
          <cell r="N24">
            <v>0</v>
          </cell>
          <cell r="O24">
            <v>48000</v>
          </cell>
          <cell r="P24">
            <v>0</v>
          </cell>
          <cell r="Q24">
            <v>0</v>
          </cell>
          <cell r="R24">
            <v>0</v>
          </cell>
          <cell r="S24">
            <v>117520.58333333333</v>
          </cell>
          <cell r="T24">
            <v>0</v>
          </cell>
          <cell r="U24">
            <v>110000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117520.58333333333</v>
          </cell>
          <cell r="AB24">
            <v>0</v>
          </cell>
          <cell r="AC24">
            <v>110000</v>
          </cell>
          <cell r="AD24">
            <v>0</v>
          </cell>
          <cell r="AE24">
            <v>63000</v>
          </cell>
          <cell r="AF24">
            <v>0</v>
          </cell>
          <cell r="AG24">
            <v>150000</v>
          </cell>
          <cell r="AH24">
            <v>25000</v>
          </cell>
          <cell r="AI24">
            <v>0</v>
          </cell>
          <cell r="AJ24">
            <v>0</v>
          </cell>
          <cell r="AK24">
            <v>110000</v>
          </cell>
          <cell r="AL24">
            <v>0</v>
          </cell>
          <cell r="AM24">
            <v>36500</v>
          </cell>
          <cell r="AN24">
            <v>0</v>
          </cell>
          <cell r="AO24">
            <v>150000</v>
          </cell>
          <cell r="AP24">
            <v>25000</v>
          </cell>
          <cell r="AQ24">
            <v>117520.58333333333</v>
          </cell>
          <cell r="AR24">
            <v>0</v>
          </cell>
          <cell r="AS24">
            <v>110000</v>
          </cell>
          <cell r="AT24">
            <v>0</v>
          </cell>
          <cell r="AU24">
            <v>73500</v>
          </cell>
          <cell r="AV24">
            <v>0</v>
          </cell>
          <cell r="AW24">
            <v>150000</v>
          </cell>
          <cell r="AX24">
            <v>25000</v>
          </cell>
          <cell r="AY24">
            <v>56409.88</v>
          </cell>
          <cell r="AZ24">
            <v>0</v>
          </cell>
          <cell r="BA24">
            <v>110000</v>
          </cell>
          <cell r="BB24">
            <v>0</v>
          </cell>
          <cell r="BC24">
            <v>50000</v>
          </cell>
          <cell r="BD24">
            <v>0</v>
          </cell>
          <cell r="BE24">
            <v>150000</v>
          </cell>
          <cell r="BF24">
            <v>25000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117520.58333333333</v>
          </cell>
          <cell r="BP24">
            <v>0</v>
          </cell>
          <cell r="BQ24">
            <v>110000</v>
          </cell>
          <cell r="BR24">
            <v>0</v>
          </cell>
          <cell r="BS24">
            <v>43500</v>
          </cell>
          <cell r="BT24">
            <v>0</v>
          </cell>
          <cell r="BU24">
            <v>150000</v>
          </cell>
          <cell r="BV24">
            <v>25000</v>
          </cell>
          <cell r="BW24">
            <v>117520.58333333333</v>
          </cell>
          <cell r="BX24">
            <v>0</v>
          </cell>
          <cell r="BY24">
            <v>110000</v>
          </cell>
          <cell r="BZ24">
            <v>0</v>
          </cell>
          <cell r="CA24">
            <v>49000</v>
          </cell>
          <cell r="CB24">
            <v>0</v>
          </cell>
          <cell r="CC24">
            <v>150000</v>
          </cell>
          <cell r="CD24">
            <v>25000</v>
          </cell>
          <cell r="CE24">
            <v>0</v>
          </cell>
          <cell r="CF24">
            <v>0</v>
          </cell>
          <cell r="CG24">
            <v>220000</v>
          </cell>
          <cell r="CH24">
            <v>0</v>
          </cell>
          <cell r="CI24">
            <v>34500</v>
          </cell>
          <cell r="CJ24">
            <v>0</v>
          </cell>
          <cell r="CK24">
            <v>300000</v>
          </cell>
          <cell r="CL24">
            <v>50000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879053.96333333338</v>
          </cell>
          <cell r="CV24">
            <v>0</v>
          </cell>
          <cell r="CW24">
            <v>1210000</v>
          </cell>
          <cell r="CX24">
            <v>0</v>
          </cell>
          <cell r="CY24">
            <v>487500</v>
          </cell>
          <cell r="CZ24">
            <v>0</v>
          </cell>
          <cell r="DA24">
            <v>1200000</v>
          </cell>
          <cell r="DB24">
            <v>200000</v>
          </cell>
        </row>
        <row r="25">
          <cell r="B25" t="str">
            <v>OAXACA</v>
          </cell>
          <cell r="C25">
            <v>296547.59999999998</v>
          </cell>
          <cell r="D25">
            <v>32949.73333333333</v>
          </cell>
          <cell r="E25">
            <v>445500</v>
          </cell>
          <cell r="F25">
            <v>49500</v>
          </cell>
          <cell r="G25">
            <v>398650</v>
          </cell>
          <cell r="H25">
            <v>170850</v>
          </cell>
          <cell r="I25">
            <v>0</v>
          </cell>
          <cell r="J25">
            <v>0</v>
          </cell>
          <cell r="K25">
            <v>296547.59999999998</v>
          </cell>
          <cell r="L25">
            <v>32949.73333333333</v>
          </cell>
          <cell r="M25">
            <v>445500</v>
          </cell>
          <cell r="N25">
            <v>49500</v>
          </cell>
          <cell r="O25">
            <v>466724.99999999994</v>
          </cell>
          <cell r="P25">
            <v>200025</v>
          </cell>
          <cell r="Q25">
            <v>0</v>
          </cell>
          <cell r="R25">
            <v>0</v>
          </cell>
          <cell r="S25">
            <v>296547.59999999998</v>
          </cell>
          <cell r="T25">
            <v>0</v>
          </cell>
          <cell r="U25">
            <v>445500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296547.59999999998</v>
          </cell>
          <cell r="AB25">
            <v>32949.73333333333</v>
          </cell>
          <cell r="AC25">
            <v>445500</v>
          </cell>
          <cell r="AD25">
            <v>49500</v>
          </cell>
          <cell r="AE25">
            <v>620550</v>
          </cell>
          <cell r="AF25">
            <v>265950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445500</v>
          </cell>
          <cell r="AL25">
            <v>49500</v>
          </cell>
          <cell r="AM25">
            <v>467599.99999999994</v>
          </cell>
          <cell r="AN25">
            <v>200400</v>
          </cell>
          <cell r="AO25">
            <v>0</v>
          </cell>
          <cell r="AP25">
            <v>0</v>
          </cell>
          <cell r="AQ25">
            <v>296547.59999999998</v>
          </cell>
          <cell r="AR25">
            <v>32949.73333333333</v>
          </cell>
          <cell r="AS25">
            <v>445500</v>
          </cell>
          <cell r="AT25">
            <v>49500</v>
          </cell>
          <cell r="AU25">
            <v>426475</v>
          </cell>
          <cell r="AV25">
            <v>182775</v>
          </cell>
          <cell r="AW25">
            <v>0</v>
          </cell>
          <cell r="AX25">
            <v>0</v>
          </cell>
          <cell r="AY25">
            <v>252065.45999999996</v>
          </cell>
          <cell r="AZ25">
            <v>28007.273333333331</v>
          </cell>
          <cell r="BA25">
            <v>445500</v>
          </cell>
          <cell r="BB25">
            <v>49500</v>
          </cell>
          <cell r="BC25">
            <v>500849.99999999994</v>
          </cell>
          <cell r="BD25">
            <v>214650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445500</v>
          </cell>
          <cell r="BJ25">
            <v>49500</v>
          </cell>
          <cell r="BK25">
            <v>429275</v>
          </cell>
          <cell r="BL25">
            <v>183975</v>
          </cell>
          <cell r="BM25">
            <v>0</v>
          </cell>
          <cell r="BN25">
            <v>0</v>
          </cell>
          <cell r="BO25">
            <v>296547.59999999998</v>
          </cell>
          <cell r="BP25">
            <v>32949.73333333333</v>
          </cell>
          <cell r="BQ25">
            <v>445500</v>
          </cell>
          <cell r="BR25">
            <v>49500</v>
          </cell>
          <cell r="BS25">
            <v>619325</v>
          </cell>
          <cell r="BT25">
            <v>265425</v>
          </cell>
          <cell r="BU25">
            <v>0</v>
          </cell>
          <cell r="BV25">
            <v>0</v>
          </cell>
          <cell r="BW25">
            <v>296547.59999999998</v>
          </cell>
          <cell r="BX25">
            <v>32949.73333333333</v>
          </cell>
          <cell r="BY25">
            <v>445500</v>
          </cell>
          <cell r="BZ25">
            <v>49500</v>
          </cell>
          <cell r="CA25">
            <v>380625</v>
          </cell>
          <cell r="CB25">
            <v>163125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891000</v>
          </cell>
          <cell r="CH25">
            <v>99000</v>
          </cell>
          <cell r="CI25">
            <v>504174.99999999994</v>
          </cell>
          <cell r="CJ25">
            <v>216075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2327898.66</v>
          </cell>
          <cell r="CV25">
            <v>225705.67333333334</v>
          </cell>
          <cell r="CW25">
            <v>5346000</v>
          </cell>
          <cell r="CX25">
            <v>544500</v>
          </cell>
          <cell r="CY25">
            <v>4814250</v>
          </cell>
          <cell r="CZ25">
            <v>2063250</v>
          </cell>
          <cell r="DA25">
            <v>0</v>
          </cell>
          <cell r="DB25">
            <v>0</v>
          </cell>
        </row>
        <row r="26">
          <cell r="B26" t="str">
            <v>PUEBLA</v>
          </cell>
          <cell r="C26">
            <v>334448.5</v>
          </cell>
          <cell r="D26">
            <v>37160.944444444445</v>
          </cell>
          <cell r="E26">
            <v>352000</v>
          </cell>
          <cell r="F26">
            <v>33000</v>
          </cell>
          <cell r="G26">
            <v>273700</v>
          </cell>
          <cell r="H26">
            <v>117300</v>
          </cell>
          <cell r="I26">
            <v>0</v>
          </cell>
          <cell r="J26">
            <v>0</v>
          </cell>
          <cell r="K26">
            <v>334448.5</v>
          </cell>
          <cell r="L26">
            <v>37160.944444444445</v>
          </cell>
          <cell r="M26">
            <v>352000</v>
          </cell>
          <cell r="N26">
            <v>33000</v>
          </cell>
          <cell r="O26">
            <v>340900</v>
          </cell>
          <cell r="P26">
            <v>146100</v>
          </cell>
          <cell r="Q26">
            <v>0</v>
          </cell>
          <cell r="R26">
            <v>0</v>
          </cell>
          <cell r="S26">
            <v>334448.5</v>
          </cell>
          <cell r="T26">
            <v>0</v>
          </cell>
          <cell r="U26">
            <v>352000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334448.5</v>
          </cell>
          <cell r="AB26">
            <v>37160.944444444445</v>
          </cell>
          <cell r="AC26">
            <v>352000</v>
          </cell>
          <cell r="AD26">
            <v>33000</v>
          </cell>
          <cell r="AE26">
            <v>393925</v>
          </cell>
          <cell r="AF26">
            <v>168825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352000</v>
          </cell>
          <cell r="AL26">
            <v>33000</v>
          </cell>
          <cell r="AM26">
            <v>377300</v>
          </cell>
          <cell r="AN26">
            <v>161700</v>
          </cell>
          <cell r="AO26">
            <v>0</v>
          </cell>
          <cell r="AP26">
            <v>0</v>
          </cell>
          <cell r="AQ26">
            <v>334448.5</v>
          </cell>
          <cell r="AR26">
            <v>37160.944444444445</v>
          </cell>
          <cell r="AS26">
            <v>352000</v>
          </cell>
          <cell r="AT26">
            <v>33000</v>
          </cell>
          <cell r="AU26">
            <v>318850</v>
          </cell>
          <cell r="AV26">
            <v>136650</v>
          </cell>
          <cell r="AW26">
            <v>0</v>
          </cell>
          <cell r="AX26">
            <v>0</v>
          </cell>
          <cell r="AY26">
            <v>347826.44</v>
          </cell>
          <cell r="AZ26">
            <v>38647.382222222222</v>
          </cell>
          <cell r="BA26">
            <v>352000</v>
          </cell>
          <cell r="BB26">
            <v>33000</v>
          </cell>
          <cell r="BC26">
            <v>358575</v>
          </cell>
          <cell r="BD26">
            <v>153675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334448.5</v>
          </cell>
          <cell r="BX26">
            <v>37160.944444444445</v>
          </cell>
          <cell r="BY26">
            <v>352000</v>
          </cell>
          <cell r="BZ26">
            <v>33000</v>
          </cell>
          <cell r="CA26">
            <v>312550</v>
          </cell>
          <cell r="CB26">
            <v>133950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704000</v>
          </cell>
          <cell r="CH26">
            <v>66000</v>
          </cell>
          <cell r="CI26">
            <v>340900</v>
          </cell>
          <cell r="CJ26">
            <v>146100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2354517.44</v>
          </cell>
          <cell r="CV26">
            <v>224452.10444444444</v>
          </cell>
          <cell r="CW26">
            <v>3520000</v>
          </cell>
          <cell r="CX26">
            <v>297000</v>
          </cell>
          <cell r="CY26">
            <v>2716700</v>
          </cell>
          <cell r="CZ26">
            <v>1164300</v>
          </cell>
          <cell r="DA26">
            <v>0</v>
          </cell>
          <cell r="DB26">
            <v>0</v>
          </cell>
        </row>
        <row r="27">
          <cell r="B27" t="str">
            <v>QUERETARO</v>
          </cell>
          <cell r="C27">
            <v>129245.625</v>
          </cell>
          <cell r="D27">
            <v>0</v>
          </cell>
          <cell r="E27">
            <v>190000</v>
          </cell>
          <cell r="F27">
            <v>0</v>
          </cell>
          <cell r="G27">
            <v>267750</v>
          </cell>
          <cell r="H27">
            <v>0</v>
          </cell>
          <cell r="I27">
            <v>0</v>
          </cell>
          <cell r="J27">
            <v>0</v>
          </cell>
          <cell r="K27">
            <v>129245.625</v>
          </cell>
          <cell r="L27">
            <v>0</v>
          </cell>
          <cell r="M27">
            <v>190000</v>
          </cell>
          <cell r="N27">
            <v>0</v>
          </cell>
          <cell r="O27">
            <v>306250</v>
          </cell>
          <cell r="P27">
            <v>0</v>
          </cell>
          <cell r="Q27">
            <v>0</v>
          </cell>
          <cell r="R27">
            <v>0</v>
          </cell>
          <cell r="S27">
            <v>129245.625</v>
          </cell>
          <cell r="T27">
            <v>0</v>
          </cell>
          <cell r="U27">
            <v>190000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129245.625</v>
          </cell>
          <cell r="AB27">
            <v>0</v>
          </cell>
          <cell r="AC27">
            <v>190000</v>
          </cell>
          <cell r="AD27">
            <v>0</v>
          </cell>
          <cell r="AE27">
            <v>313500</v>
          </cell>
          <cell r="AF27">
            <v>0</v>
          </cell>
          <cell r="AG27">
            <v>0</v>
          </cell>
          <cell r="AH27">
            <v>0</v>
          </cell>
          <cell r="AI27">
            <v>129245.625</v>
          </cell>
          <cell r="AJ27">
            <v>0</v>
          </cell>
          <cell r="AK27">
            <v>190000</v>
          </cell>
          <cell r="AL27">
            <v>0</v>
          </cell>
          <cell r="AM27">
            <v>283500</v>
          </cell>
          <cell r="AN27">
            <v>0</v>
          </cell>
          <cell r="AO27">
            <v>0</v>
          </cell>
          <cell r="AP27">
            <v>0</v>
          </cell>
          <cell r="AQ27">
            <v>129245.625</v>
          </cell>
          <cell r="AR27">
            <v>0</v>
          </cell>
          <cell r="AS27">
            <v>190000</v>
          </cell>
          <cell r="AT27">
            <v>0</v>
          </cell>
          <cell r="AU27">
            <v>343750</v>
          </cell>
          <cell r="AV27">
            <v>0</v>
          </cell>
          <cell r="AW27">
            <v>0</v>
          </cell>
          <cell r="AX27">
            <v>0</v>
          </cell>
          <cell r="AY27">
            <v>151217.38124999998</v>
          </cell>
          <cell r="AZ27">
            <v>0</v>
          </cell>
          <cell r="BA27">
            <v>190000</v>
          </cell>
          <cell r="BB27">
            <v>0</v>
          </cell>
          <cell r="BC27">
            <v>247500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190000</v>
          </cell>
          <cell r="BJ27">
            <v>0</v>
          </cell>
          <cell r="BK27">
            <v>218250</v>
          </cell>
          <cell r="BL27">
            <v>0</v>
          </cell>
          <cell r="BM27">
            <v>0</v>
          </cell>
          <cell r="BN27">
            <v>0</v>
          </cell>
          <cell r="BO27">
            <v>129245.625</v>
          </cell>
          <cell r="BP27">
            <v>0</v>
          </cell>
          <cell r="BQ27">
            <v>190000</v>
          </cell>
          <cell r="BR27">
            <v>0</v>
          </cell>
          <cell r="BS27">
            <v>304500</v>
          </cell>
          <cell r="BT27">
            <v>0</v>
          </cell>
          <cell r="BU27">
            <v>0</v>
          </cell>
          <cell r="BV27">
            <v>0</v>
          </cell>
          <cell r="BW27">
            <v>129245.625</v>
          </cell>
          <cell r="BX27">
            <v>0</v>
          </cell>
          <cell r="BY27">
            <v>190000</v>
          </cell>
          <cell r="BZ27">
            <v>0</v>
          </cell>
          <cell r="CA27">
            <v>206000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380000</v>
          </cell>
          <cell r="CH27">
            <v>0</v>
          </cell>
          <cell r="CI27">
            <v>287500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1185182.3812500001</v>
          </cell>
          <cell r="CV27">
            <v>0</v>
          </cell>
          <cell r="CW27">
            <v>2280000</v>
          </cell>
          <cell r="CX27">
            <v>0</v>
          </cell>
          <cell r="CY27">
            <v>2778500</v>
          </cell>
          <cell r="CZ27">
            <v>0</v>
          </cell>
          <cell r="DA27">
            <v>0</v>
          </cell>
          <cell r="DB27">
            <v>0</v>
          </cell>
        </row>
        <row r="28">
          <cell r="B28" t="str">
            <v>QUINTANA ROO</v>
          </cell>
          <cell r="C28">
            <v>74116.5</v>
          </cell>
          <cell r="D28">
            <v>8235.1666666666679</v>
          </cell>
          <cell r="E28">
            <v>211500</v>
          </cell>
          <cell r="F28">
            <v>18500</v>
          </cell>
          <cell r="G28">
            <v>9450</v>
          </cell>
          <cell r="H28">
            <v>4050</v>
          </cell>
          <cell r="I28">
            <v>0</v>
          </cell>
          <cell r="J28">
            <v>0</v>
          </cell>
          <cell r="K28">
            <v>74116.5</v>
          </cell>
          <cell r="L28">
            <v>8235.1666666666679</v>
          </cell>
          <cell r="M28">
            <v>211500</v>
          </cell>
          <cell r="N28">
            <v>18500</v>
          </cell>
          <cell r="O28">
            <v>14349.999999999998</v>
          </cell>
          <cell r="P28">
            <v>6150</v>
          </cell>
          <cell r="Q28">
            <v>0</v>
          </cell>
          <cell r="R28">
            <v>0</v>
          </cell>
          <cell r="S28">
            <v>74116.5</v>
          </cell>
          <cell r="T28">
            <v>0</v>
          </cell>
          <cell r="U28">
            <v>211500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74116.5</v>
          </cell>
          <cell r="AB28">
            <v>8235.1666666666679</v>
          </cell>
          <cell r="AC28">
            <v>211500</v>
          </cell>
          <cell r="AD28">
            <v>18500</v>
          </cell>
          <cell r="AE28">
            <v>11900</v>
          </cell>
          <cell r="AF28">
            <v>5100</v>
          </cell>
          <cell r="AG28">
            <v>0</v>
          </cell>
          <cell r="AH28">
            <v>0</v>
          </cell>
          <cell r="AI28">
            <v>74116.5</v>
          </cell>
          <cell r="AJ28">
            <v>8235.1666666666679</v>
          </cell>
          <cell r="AK28">
            <v>211500</v>
          </cell>
          <cell r="AL28">
            <v>18500</v>
          </cell>
          <cell r="AM28">
            <v>16450</v>
          </cell>
          <cell r="AN28">
            <v>7050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211500</v>
          </cell>
          <cell r="AT28">
            <v>18500</v>
          </cell>
          <cell r="AU28">
            <v>14874.999999999998</v>
          </cell>
          <cell r="AV28">
            <v>6375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211500</v>
          </cell>
          <cell r="BB28">
            <v>18500</v>
          </cell>
          <cell r="BC28">
            <v>18200</v>
          </cell>
          <cell r="BD28">
            <v>7800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74116.5</v>
          </cell>
          <cell r="BP28">
            <v>8235.1666666666679</v>
          </cell>
          <cell r="BQ28">
            <v>211500</v>
          </cell>
          <cell r="BR28">
            <v>18500</v>
          </cell>
          <cell r="BS28">
            <v>16099.999999999998</v>
          </cell>
          <cell r="BT28">
            <v>6900</v>
          </cell>
          <cell r="BU28">
            <v>0</v>
          </cell>
          <cell r="BV28">
            <v>0</v>
          </cell>
          <cell r="BW28">
            <v>74116.5</v>
          </cell>
          <cell r="BX28">
            <v>8235.1666666666679</v>
          </cell>
          <cell r="BY28">
            <v>211500</v>
          </cell>
          <cell r="BZ28">
            <v>18500</v>
          </cell>
          <cell r="CA28">
            <v>9800</v>
          </cell>
          <cell r="CB28">
            <v>4200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423000</v>
          </cell>
          <cell r="CH28">
            <v>37000</v>
          </cell>
          <cell r="CI28">
            <v>22750</v>
          </cell>
          <cell r="CJ28">
            <v>9750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518815.5</v>
          </cell>
          <cell r="CV28">
            <v>49411.000000000015</v>
          </cell>
          <cell r="CW28">
            <v>2326500</v>
          </cell>
          <cell r="CX28">
            <v>185000</v>
          </cell>
          <cell r="CY28">
            <v>133875</v>
          </cell>
          <cell r="CZ28">
            <v>57375</v>
          </cell>
          <cell r="DA28">
            <v>0</v>
          </cell>
          <cell r="DB28">
            <v>0</v>
          </cell>
        </row>
        <row r="29">
          <cell r="B29" t="str">
            <v>SAN LUIS POTOSI</v>
          </cell>
          <cell r="C29">
            <v>163253.58749999999</v>
          </cell>
          <cell r="D29">
            <v>18139.287500000002</v>
          </cell>
          <cell r="E29">
            <v>164500</v>
          </cell>
          <cell r="F29">
            <v>15500</v>
          </cell>
          <cell r="G29">
            <v>231174.99999999997</v>
          </cell>
          <cell r="H29">
            <v>99075</v>
          </cell>
          <cell r="I29">
            <v>0</v>
          </cell>
          <cell r="J29">
            <v>0</v>
          </cell>
          <cell r="K29">
            <v>163253.58749999999</v>
          </cell>
          <cell r="L29">
            <v>18139.287500000002</v>
          </cell>
          <cell r="M29">
            <v>164500</v>
          </cell>
          <cell r="N29">
            <v>15500</v>
          </cell>
          <cell r="O29">
            <v>258474.99999999997</v>
          </cell>
          <cell r="P29">
            <v>110775</v>
          </cell>
          <cell r="Q29">
            <v>0</v>
          </cell>
          <cell r="R29">
            <v>0</v>
          </cell>
          <cell r="S29">
            <v>163253.58749999999</v>
          </cell>
          <cell r="T29">
            <v>0</v>
          </cell>
          <cell r="U29">
            <v>164500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163253.58749999999</v>
          </cell>
          <cell r="AB29">
            <v>18139.287500000002</v>
          </cell>
          <cell r="AC29">
            <v>164500</v>
          </cell>
          <cell r="AD29">
            <v>15500</v>
          </cell>
          <cell r="AE29">
            <v>240099.99999999997</v>
          </cell>
          <cell r="AF29">
            <v>102900</v>
          </cell>
          <cell r="AG29">
            <v>0</v>
          </cell>
          <cell r="AH29">
            <v>0</v>
          </cell>
          <cell r="AI29">
            <v>163253.58749999999</v>
          </cell>
          <cell r="AJ29">
            <v>18139.287500000002</v>
          </cell>
          <cell r="AK29">
            <v>164500</v>
          </cell>
          <cell r="AL29">
            <v>15500</v>
          </cell>
          <cell r="AM29">
            <v>246399.99999999997</v>
          </cell>
          <cell r="AN29">
            <v>105600</v>
          </cell>
          <cell r="AO29">
            <v>0</v>
          </cell>
          <cell r="AP29">
            <v>0</v>
          </cell>
          <cell r="AQ29">
            <v>163253.58749999999</v>
          </cell>
          <cell r="AR29">
            <v>18139.287500000002</v>
          </cell>
          <cell r="AS29">
            <v>164500</v>
          </cell>
          <cell r="AT29">
            <v>15500</v>
          </cell>
          <cell r="AU29">
            <v>246749.99999999997</v>
          </cell>
          <cell r="AV29">
            <v>105750</v>
          </cell>
          <cell r="AW29">
            <v>0</v>
          </cell>
          <cell r="AX29">
            <v>0</v>
          </cell>
          <cell r="AY29">
            <v>107747.36775</v>
          </cell>
          <cell r="AZ29">
            <v>11971.929750000001</v>
          </cell>
          <cell r="BA29">
            <v>164500</v>
          </cell>
          <cell r="BB29">
            <v>15500</v>
          </cell>
          <cell r="BC29">
            <v>237299.99999999997</v>
          </cell>
          <cell r="BD29">
            <v>101700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163253.58749999999</v>
          </cell>
          <cell r="BP29">
            <v>18139.287500000002</v>
          </cell>
          <cell r="BQ29">
            <v>164500</v>
          </cell>
          <cell r="BR29">
            <v>15500</v>
          </cell>
          <cell r="BS29">
            <v>290325</v>
          </cell>
          <cell r="BT29">
            <v>124425</v>
          </cell>
          <cell r="BU29">
            <v>0</v>
          </cell>
          <cell r="BV29">
            <v>0</v>
          </cell>
          <cell r="BW29">
            <v>163253.58749999999</v>
          </cell>
          <cell r="BX29">
            <v>18139.287500000002</v>
          </cell>
          <cell r="BY29">
            <v>164500</v>
          </cell>
          <cell r="BZ29">
            <v>15500</v>
          </cell>
          <cell r="CA29">
            <v>273525</v>
          </cell>
          <cell r="CB29">
            <v>117225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329000</v>
          </cell>
          <cell r="CH29">
            <v>31000</v>
          </cell>
          <cell r="CI29">
            <v>256724.99999999997</v>
          </cell>
          <cell r="CJ29">
            <v>110025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1413776.0677499999</v>
          </cell>
          <cell r="CV29">
            <v>138946.94225000002</v>
          </cell>
          <cell r="CW29">
            <v>1809500</v>
          </cell>
          <cell r="CX29">
            <v>155000</v>
          </cell>
          <cell r="CY29">
            <v>2280774.9999999995</v>
          </cell>
          <cell r="CZ29">
            <v>977475</v>
          </cell>
          <cell r="DA29">
            <v>0</v>
          </cell>
          <cell r="DB29">
            <v>0</v>
          </cell>
        </row>
        <row r="30">
          <cell r="B30" t="str">
            <v>SINALOA</v>
          </cell>
          <cell r="C30">
            <v>109521.33750000001</v>
          </cell>
          <cell r="D30">
            <v>12169.0375</v>
          </cell>
          <cell r="E30">
            <v>171000</v>
          </cell>
          <cell r="F30">
            <v>14000</v>
          </cell>
          <cell r="G30">
            <v>80850</v>
          </cell>
          <cell r="H30">
            <v>34650</v>
          </cell>
          <cell r="I30">
            <v>0</v>
          </cell>
          <cell r="J30">
            <v>0</v>
          </cell>
          <cell r="K30">
            <v>109521.33750000001</v>
          </cell>
          <cell r="L30">
            <v>12169.0375</v>
          </cell>
          <cell r="M30">
            <v>171000</v>
          </cell>
          <cell r="N30">
            <v>14000</v>
          </cell>
          <cell r="O30">
            <v>62649.999999999993</v>
          </cell>
          <cell r="P30">
            <v>26850</v>
          </cell>
          <cell r="Q30">
            <v>0</v>
          </cell>
          <cell r="R30">
            <v>0</v>
          </cell>
          <cell r="S30">
            <v>109521.33750000001</v>
          </cell>
          <cell r="T30">
            <v>0</v>
          </cell>
          <cell r="U30">
            <v>171000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109521.33750000001</v>
          </cell>
          <cell r="AB30">
            <v>12169.0375</v>
          </cell>
          <cell r="AC30">
            <v>171000</v>
          </cell>
          <cell r="AD30">
            <v>14000</v>
          </cell>
          <cell r="AE30">
            <v>64049.999999999993</v>
          </cell>
          <cell r="AF30">
            <v>27450</v>
          </cell>
          <cell r="AG30">
            <v>0</v>
          </cell>
          <cell r="AH30">
            <v>0</v>
          </cell>
          <cell r="AI30">
            <v>109521.33750000001</v>
          </cell>
          <cell r="AJ30">
            <v>12169.0375</v>
          </cell>
          <cell r="AK30">
            <v>171000</v>
          </cell>
          <cell r="AL30">
            <v>14000</v>
          </cell>
          <cell r="AM30">
            <v>53900</v>
          </cell>
          <cell r="AN30">
            <v>23100</v>
          </cell>
          <cell r="AO30">
            <v>0</v>
          </cell>
          <cell r="AP30">
            <v>0</v>
          </cell>
          <cell r="AQ30">
            <v>109521.33750000001</v>
          </cell>
          <cell r="AR30">
            <v>12169.037500000002</v>
          </cell>
          <cell r="AS30">
            <v>171000</v>
          </cell>
          <cell r="AT30">
            <v>14000</v>
          </cell>
          <cell r="AU30">
            <v>341950</v>
          </cell>
          <cell r="AV30">
            <v>146550</v>
          </cell>
          <cell r="AW30">
            <v>0</v>
          </cell>
          <cell r="AX30">
            <v>0</v>
          </cell>
          <cell r="AY30">
            <v>41618.108250000005</v>
          </cell>
          <cell r="AZ30">
            <v>4624.2342500000004</v>
          </cell>
          <cell r="BA30">
            <v>171000</v>
          </cell>
          <cell r="BB30">
            <v>14000</v>
          </cell>
          <cell r="BC30">
            <v>164150</v>
          </cell>
          <cell r="BD30">
            <v>70350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109521.33750000001</v>
          </cell>
          <cell r="BP30">
            <v>12169.0375</v>
          </cell>
          <cell r="BQ30">
            <v>171000</v>
          </cell>
          <cell r="BR30">
            <v>14000</v>
          </cell>
          <cell r="BS30">
            <v>108850</v>
          </cell>
          <cell r="BT30">
            <v>46650</v>
          </cell>
          <cell r="BU30">
            <v>0</v>
          </cell>
          <cell r="BV30">
            <v>0</v>
          </cell>
          <cell r="BW30">
            <v>109521.33750000001</v>
          </cell>
          <cell r="BX30">
            <v>12169.0375</v>
          </cell>
          <cell r="BY30">
            <v>171000</v>
          </cell>
          <cell r="BZ30">
            <v>14000</v>
          </cell>
          <cell r="CA30">
            <v>62299.999999999993</v>
          </cell>
          <cell r="CB30">
            <v>26700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342000</v>
          </cell>
          <cell r="CH30">
            <v>28000</v>
          </cell>
          <cell r="CI30">
            <v>80150</v>
          </cell>
          <cell r="CJ30">
            <v>34350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917788.80825000012</v>
          </cell>
          <cell r="CV30">
            <v>89807.496750000006</v>
          </cell>
          <cell r="CW30">
            <v>1881000</v>
          </cell>
          <cell r="CX30">
            <v>140000</v>
          </cell>
          <cell r="CY30">
            <v>1018850</v>
          </cell>
          <cell r="CZ30">
            <v>436650</v>
          </cell>
          <cell r="DA30">
            <v>0</v>
          </cell>
          <cell r="DB30">
            <v>0</v>
          </cell>
        </row>
        <row r="31">
          <cell r="B31" t="str">
            <v>SONORA</v>
          </cell>
          <cell r="C31">
            <v>105358.5</v>
          </cell>
          <cell r="D31">
            <v>11706.5</v>
          </cell>
          <cell r="E31">
            <v>167000</v>
          </cell>
          <cell r="F31">
            <v>13000</v>
          </cell>
          <cell r="G31">
            <v>53200</v>
          </cell>
          <cell r="H31">
            <v>22800</v>
          </cell>
          <cell r="I31">
            <v>0</v>
          </cell>
          <cell r="J31">
            <v>0</v>
          </cell>
          <cell r="K31">
            <v>105358.5</v>
          </cell>
          <cell r="L31">
            <v>11706.5</v>
          </cell>
          <cell r="M31">
            <v>167000</v>
          </cell>
          <cell r="N31">
            <v>13000</v>
          </cell>
          <cell r="O31">
            <v>74200</v>
          </cell>
          <cell r="P31">
            <v>31800</v>
          </cell>
          <cell r="Q31">
            <v>0</v>
          </cell>
          <cell r="R31">
            <v>0</v>
          </cell>
          <cell r="S31">
            <v>105358.5</v>
          </cell>
          <cell r="T31">
            <v>0</v>
          </cell>
          <cell r="U31">
            <v>167000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105358.5</v>
          </cell>
          <cell r="AB31">
            <v>11706.5</v>
          </cell>
          <cell r="AC31">
            <v>167000</v>
          </cell>
          <cell r="AD31">
            <v>13000</v>
          </cell>
          <cell r="AE31">
            <v>138950</v>
          </cell>
          <cell r="AF31">
            <v>59550</v>
          </cell>
          <cell r="AG31">
            <v>150000</v>
          </cell>
          <cell r="AH31">
            <v>25000</v>
          </cell>
          <cell r="AI31">
            <v>105358.5</v>
          </cell>
          <cell r="AJ31">
            <v>11706.5</v>
          </cell>
          <cell r="AK31">
            <v>167000</v>
          </cell>
          <cell r="AL31">
            <v>13000</v>
          </cell>
          <cell r="AM31">
            <v>92050</v>
          </cell>
          <cell r="AN31">
            <v>39450</v>
          </cell>
          <cell r="AO31">
            <v>150000</v>
          </cell>
          <cell r="AP31">
            <v>25000</v>
          </cell>
          <cell r="AQ31">
            <v>105358.5</v>
          </cell>
          <cell r="AR31">
            <v>11706.5</v>
          </cell>
          <cell r="AS31">
            <v>167000</v>
          </cell>
          <cell r="AT31">
            <v>13000</v>
          </cell>
          <cell r="AU31">
            <v>102200</v>
          </cell>
          <cell r="AV31">
            <v>43800</v>
          </cell>
          <cell r="AW31">
            <v>150000</v>
          </cell>
          <cell r="AX31">
            <v>25000</v>
          </cell>
          <cell r="AY31">
            <v>43196.985000000001</v>
          </cell>
          <cell r="AZ31">
            <v>4799.665</v>
          </cell>
          <cell r="BA31">
            <v>167000</v>
          </cell>
          <cell r="BB31">
            <v>13000</v>
          </cell>
          <cell r="BC31">
            <v>101500</v>
          </cell>
          <cell r="BD31">
            <v>43500</v>
          </cell>
          <cell r="BE31">
            <v>150000</v>
          </cell>
          <cell r="BF31">
            <v>25000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105358.5</v>
          </cell>
          <cell r="BP31">
            <v>11706.5</v>
          </cell>
          <cell r="BQ31">
            <v>167000</v>
          </cell>
          <cell r="BR31">
            <v>13000</v>
          </cell>
          <cell r="BS31">
            <v>93800</v>
          </cell>
          <cell r="BT31">
            <v>40200</v>
          </cell>
          <cell r="BU31">
            <v>150000</v>
          </cell>
          <cell r="BV31">
            <v>25000</v>
          </cell>
          <cell r="BW31">
            <v>105358.5</v>
          </cell>
          <cell r="BX31">
            <v>11706.5</v>
          </cell>
          <cell r="BY31">
            <v>167000</v>
          </cell>
          <cell r="BZ31">
            <v>13000</v>
          </cell>
          <cell r="CA31">
            <v>98350</v>
          </cell>
          <cell r="CB31">
            <v>42150</v>
          </cell>
          <cell r="CC31">
            <v>150000</v>
          </cell>
          <cell r="CD31">
            <v>25000</v>
          </cell>
          <cell r="CE31">
            <v>0</v>
          </cell>
          <cell r="CF31">
            <v>0</v>
          </cell>
          <cell r="CG31">
            <v>334000</v>
          </cell>
          <cell r="CH31">
            <v>26000</v>
          </cell>
          <cell r="CI31">
            <v>85400</v>
          </cell>
          <cell r="CJ31">
            <v>36600</v>
          </cell>
          <cell r="CK31">
            <v>300000</v>
          </cell>
          <cell r="CL31">
            <v>50000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886064.98499999999</v>
          </cell>
          <cell r="CV31">
            <v>86745.165000000008</v>
          </cell>
          <cell r="CW31">
            <v>1837000</v>
          </cell>
          <cell r="CX31">
            <v>130000</v>
          </cell>
          <cell r="CY31">
            <v>839650</v>
          </cell>
          <cell r="CZ31">
            <v>359850</v>
          </cell>
          <cell r="DA31">
            <v>1200000</v>
          </cell>
          <cell r="DB31">
            <v>200000</v>
          </cell>
        </row>
        <row r="32">
          <cell r="B32" t="str">
            <v>TABASCO</v>
          </cell>
          <cell r="C32">
            <v>79813.05</v>
          </cell>
          <cell r="D32">
            <v>8868.1166666666668</v>
          </cell>
          <cell r="E32">
            <v>13500</v>
          </cell>
          <cell r="F32">
            <v>1500</v>
          </cell>
          <cell r="G32">
            <v>73150</v>
          </cell>
          <cell r="H32">
            <v>31350</v>
          </cell>
          <cell r="I32">
            <v>0</v>
          </cell>
          <cell r="J32">
            <v>0</v>
          </cell>
          <cell r="K32">
            <v>79813.05</v>
          </cell>
          <cell r="L32">
            <v>8868.1166666666668</v>
          </cell>
          <cell r="M32">
            <v>13500</v>
          </cell>
          <cell r="N32">
            <v>1500</v>
          </cell>
          <cell r="O32">
            <v>61949.999999999993</v>
          </cell>
          <cell r="P32">
            <v>26550</v>
          </cell>
          <cell r="Q32">
            <v>0</v>
          </cell>
          <cell r="R32">
            <v>0</v>
          </cell>
          <cell r="S32">
            <v>79813.05</v>
          </cell>
          <cell r="T32">
            <v>0</v>
          </cell>
          <cell r="U32">
            <v>13500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79813.05</v>
          </cell>
          <cell r="AB32">
            <v>8868.1166666666668</v>
          </cell>
          <cell r="AC32">
            <v>13500</v>
          </cell>
          <cell r="AD32">
            <v>1500</v>
          </cell>
          <cell r="AE32">
            <v>110250</v>
          </cell>
          <cell r="AF32">
            <v>47250</v>
          </cell>
          <cell r="AG32">
            <v>150000</v>
          </cell>
          <cell r="AH32">
            <v>25000</v>
          </cell>
          <cell r="AI32">
            <v>0</v>
          </cell>
          <cell r="AJ32">
            <v>0</v>
          </cell>
          <cell r="AK32">
            <v>13500</v>
          </cell>
          <cell r="AL32">
            <v>1500</v>
          </cell>
          <cell r="AM32">
            <v>66850</v>
          </cell>
          <cell r="AN32">
            <v>28650</v>
          </cell>
          <cell r="AO32">
            <v>150000</v>
          </cell>
          <cell r="AP32">
            <v>25000</v>
          </cell>
          <cell r="AQ32">
            <v>0</v>
          </cell>
          <cell r="AR32">
            <v>0</v>
          </cell>
          <cell r="AS32">
            <v>13500</v>
          </cell>
          <cell r="AT32">
            <v>1500</v>
          </cell>
          <cell r="AU32">
            <v>52850</v>
          </cell>
          <cell r="AV32">
            <v>22650</v>
          </cell>
          <cell r="AW32">
            <v>150000</v>
          </cell>
          <cell r="AX32">
            <v>25000</v>
          </cell>
          <cell r="AY32">
            <v>0</v>
          </cell>
          <cell r="AZ32">
            <v>0</v>
          </cell>
          <cell r="BA32">
            <v>13500</v>
          </cell>
          <cell r="BB32">
            <v>1500</v>
          </cell>
          <cell r="BC32">
            <v>79450</v>
          </cell>
          <cell r="BD32">
            <v>34050</v>
          </cell>
          <cell r="BE32">
            <v>150000</v>
          </cell>
          <cell r="BF32">
            <v>25000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79813.05</v>
          </cell>
          <cell r="BP32">
            <v>8868.1166666666668</v>
          </cell>
          <cell r="BQ32">
            <v>13500</v>
          </cell>
          <cell r="BR32">
            <v>1500</v>
          </cell>
          <cell r="BS32">
            <v>206500</v>
          </cell>
          <cell r="BT32">
            <v>88500</v>
          </cell>
          <cell r="BU32">
            <v>150000</v>
          </cell>
          <cell r="BV32">
            <v>25000</v>
          </cell>
          <cell r="BW32">
            <v>79813.05</v>
          </cell>
          <cell r="BX32">
            <v>8868.1166666666668</v>
          </cell>
          <cell r="BY32">
            <v>13500</v>
          </cell>
          <cell r="BZ32">
            <v>1500</v>
          </cell>
          <cell r="CA32">
            <v>109200</v>
          </cell>
          <cell r="CB32">
            <v>46800</v>
          </cell>
          <cell r="CC32">
            <v>150000</v>
          </cell>
          <cell r="CD32">
            <v>25000</v>
          </cell>
          <cell r="CE32">
            <v>0</v>
          </cell>
          <cell r="CF32">
            <v>0</v>
          </cell>
          <cell r="CG32">
            <v>27000</v>
          </cell>
          <cell r="CH32">
            <v>3000</v>
          </cell>
          <cell r="CI32">
            <v>95550</v>
          </cell>
          <cell r="CJ32">
            <v>40950</v>
          </cell>
          <cell r="CK32">
            <v>300000</v>
          </cell>
          <cell r="CL32">
            <v>50000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478878.3</v>
          </cell>
          <cell r="CV32">
            <v>44340.583333333336</v>
          </cell>
          <cell r="CW32">
            <v>148500</v>
          </cell>
          <cell r="CX32">
            <v>15000</v>
          </cell>
          <cell r="CY32">
            <v>855750</v>
          </cell>
          <cell r="CZ32">
            <v>366750</v>
          </cell>
          <cell r="DA32">
            <v>1200000</v>
          </cell>
          <cell r="DB32">
            <v>200000</v>
          </cell>
        </row>
        <row r="33">
          <cell r="B33" t="str">
            <v>TAMAULIPAS</v>
          </cell>
          <cell r="C33">
            <v>120611.47500000001</v>
          </cell>
          <cell r="D33">
            <v>13401.275000000001</v>
          </cell>
          <cell r="E33">
            <v>80000</v>
          </cell>
          <cell r="F33">
            <v>0</v>
          </cell>
          <cell r="G33">
            <v>115149.99999999999</v>
          </cell>
          <cell r="H33">
            <v>49350</v>
          </cell>
          <cell r="I33">
            <v>0</v>
          </cell>
          <cell r="J33">
            <v>0</v>
          </cell>
          <cell r="K33">
            <v>120611.47500000001</v>
          </cell>
          <cell r="L33">
            <v>13401.275000000001</v>
          </cell>
          <cell r="M33">
            <v>80000</v>
          </cell>
          <cell r="N33">
            <v>0</v>
          </cell>
          <cell r="O33">
            <v>119699.99999999999</v>
          </cell>
          <cell r="P33">
            <v>51300</v>
          </cell>
          <cell r="Q33">
            <v>0</v>
          </cell>
          <cell r="R33">
            <v>0</v>
          </cell>
          <cell r="S33">
            <v>120611.47500000001</v>
          </cell>
          <cell r="T33">
            <v>0</v>
          </cell>
          <cell r="U33">
            <v>80000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120611.47500000001</v>
          </cell>
          <cell r="AB33">
            <v>13401.275000000001</v>
          </cell>
          <cell r="AC33">
            <v>80000</v>
          </cell>
          <cell r="AD33">
            <v>0</v>
          </cell>
          <cell r="AE33">
            <v>112000</v>
          </cell>
          <cell r="AF33">
            <v>48000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80000</v>
          </cell>
          <cell r="AL33">
            <v>0</v>
          </cell>
          <cell r="AM33">
            <v>140700</v>
          </cell>
          <cell r="AN33">
            <v>60300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80000</v>
          </cell>
          <cell r="AT33">
            <v>0</v>
          </cell>
          <cell r="AU33">
            <v>148050</v>
          </cell>
          <cell r="AV33">
            <v>63450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80000</v>
          </cell>
          <cell r="BB33">
            <v>0</v>
          </cell>
          <cell r="BC33">
            <v>201950</v>
          </cell>
          <cell r="BD33">
            <v>86550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120611.47500000001</v>
          </cell>
          <cell r="BP33">
            <v>13401.275000000001</v>
          </cell>
          <cell r="BQ33">
            <v>80000</v>
          </cell>
          <cell r="BR33">
            <v>0</v>
          </cell>
          <cell r="BS33">
            <v>167650</v>
          </cell>
          <cell r="BT33">
            <v>71850</v>
          </cell>
          <cell r="BU33">
            <v>0</v>
          </cell>
          <cell r="BV33">
            <v>0</v>
          </cell>
          <cell r="BW33">
            <v>120611.47500000001</v>
          </cell>
          <cell r="BX33">
            <v>13401.275000000001</v>
          </cell>
          <cell r="BY33">
            <v>80000</v>
          </cell>
          <cell r="BZ33">
            <v>0</v>
          </cell>
          <cell r="CA33">
            <v>181650</v>
          </cell>
          <cell r="CB33">
            <v>77850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160000</v>
          </cell>
          <cell r="CH33">
            <v>0</v>
          </cell>
          <cell r="CI33">
            <v>130199.99999999999</v>
          </cell>
          <cell r="CJ33">
            <v>55800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723668.85</v>
          </cell>
          <cell r="CV33">
            <v>67006.375</v>
          </cell>
          <cell r="CW33">
            <v>880000</v>
          </cell>
          <cell r="CX33">
            <v>0</v>
          </cell>
          <cell r="CY33">
            <v>1317050</v>
          </cell>
          <cell r="CZ33">
            <v>564450</v>
          </cell>
          <cell r="DA33">
            <v>0</v>
          </cell>
          <cell r="DB33">
            <v>0</v>
          </cell>
        </row>
        <row r="34">
          <cell r="B34" t="str">
            <v>TLAXCALA</v>
          </cell>
          <cell r="C34">
            <v>60606.675000000003</v>
          </cell>
          <cell r="D34">
            <v>6734.0750000000007</v>
          </cell>
          <cell r="E34">
            <v>89000</v>
          </cell>
          <cell r="F34">
            <v>6000</v>
          </cell>
          <cell r="G34">
            <v>52500</v>
          </cell>
          <cell r="H34">
            <v>22500</v>
          </cell>
          <cell r="I34">
            <v>0</v>
          </cell>
          <cell r="J34">
            <v>0</v>
          </cell>
          <cell r="K34">
            <v>60606.675000000003</v>
          </cell>
          <cell r="L34">
            <v>6734.0750000000007</v>
          </cell>
          <cell r="M34">
            <v>89000</v>
          </cell>
          <cell r="N34">
            <v>6000</v>
          </cell>
          <cell r="O34">
            <v>46200</v>
          </cell>
          <cell r="P34">
            <v>19800</v>
          </cell>
          <cell r="Q34">
            <v>0</v>
          </cell>
          <cell r="R34">
            <v>0</v>
          </cell>
          <cell r="S34">
            <v>60606.675000000003</v>
          </cell>
          <cell r="T34">
            <v>0</v>
          </cell>
          <cell r="U34">
            <v>89000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60606.675000000003</v>
          </cell>
          <cell r="AB34">
            <v>6734.0750000000007</v>
          </cell>
          <cell r="AC34">
            <v>89000</v>
          </cell>
          <cell r="AD34">
            <v>6000</v>
          </cell>
          <cell r="AE34">
            <v>64049.999999999993</v>
          </cell>
          <cell r="AF34">
            <v>27450</v>
          </cell>
          <cell r="AG34">
            <v>150000</v>
          </cell>
          <cell r="AH34">
            <v>25000</v>
          </cell>
          <cell r="AI34">
            <v>60606.675000000003</v>
          </cell>
          <cell r="AJ34">
            <v>6734.0750000000007</v>
          </cell>
          <cell r="AK34">
            <v>89000</v>
          </cell>
          <cell r="AL34">
            <v>6000</v>
          </cell>
          <cell r="AM34">
            <v>31849.999999999996</v>
          </cell>
          <cell r="AN34">
            <v>13650</v>
          </cell>
          <cell r="AO34">
            <v>150000</v>
          </cell>
          <cell r="AP34">
            <v>25000</v>
          </cell>
          <cell r="AQ34">
            <v>60606.675000000003</v>
          </cell>
          <cell r="AR34">
            <v>6734.0750000000007</v>
          </cell>
          <cell r="AS34">
            <v>89000</v>
          </cell>
          <cell r="AT34">
            <v>6000</v>
          </cell>
          <cell r="AU34">
            <v>36050</v>
          </cell>
          <cell r="AV34">
            <v>15450</v>
          </cell>
          <cell r="AW34">
            <v>150000</v>
          </cell>
          <cell r="AX34">
            <v>25000</v>
          </cell>
          <cell r="AY34">
            <v>83637.21149999999</v>
          </cell>
          <cell r="AZ34">
            <v>9293.0235000000011</v>
          </cell>
          <cell r="BA34">
            <v>89000</v>
          </cell>
          <cell r="BB34">
            <v>6000</v>
          </cell>
          <cell r="BC34">
            <v>39550</v>
          </cell>
          <cell r="BD34">
            <v>16950</v>
          </cell>
          <cell r="BE34">
            <v>150000</v>
          </cell>
          <cell r="BF34">
            <v>25000</v>
          </cell>
          <cell r="BG34">
            <v>0</v>
          </cell>
          <cell r="BH34">
            <v>0</v>
          </cell>
          <cell r="BI34">
            <v>89000</v>
          </cell>
          <cell r="BJ34">
            <v>6000</v>
          </cell>
          <cell r="BK34">
            <v>35350</v>
          </cell>
          <cell r="BL34">
            <v>15150</v>
          </cell>
          <cell r="BM34">
            <v>150000</v>
          </cell>
          <cell r="BN34">
            <v>25000</v>
          </cell>
          <cell r="BO34">
            <v>60606.675000000003</v>
          </cell>
          <cell r="BP34">
            <v>6734.0750000000007</v>
          </cell>
          <cell r="BQ34">
            <v>89000</v>
          </cell>
          <cell r="BR34">
            <v>6000</v>
          </cell>
          <cell r="BS34">
            <v>56700</v>
          </cell>
          <cell r="BT34">
            <v>24300</v>
          </cell>
          <cell r="BU34">
            <v>150000</v>
          </cell>
          <cell r="BV34">
            <v>25000</v>
          </cell>
          <cell r="BW34">
            <v>60606.675000000003</v>
          </cell>
          <cell r="BX34">
            <v>6734.0750000000007</v>
          </cell>
          <cell r="BY34">
            <v>89000</v>
          </cell>
          <cell r="BZ34">
            <v>6000</v>
          </cell>
          <cell r="CA34">
            <v>28699.999999999996</v>
          </cell>
          <cell r="CB34">
            <v>12300</v>
          </cell>
          <cell r="CC34">
            <v>150000</v>
          </cell>
          <cell r="CD34">
            <v>25000</v>
          </cell>
          <cell r="CE34">
            <v>0</v>
          </cell>
          <cell r="CF34">
            <v>0</v>
          </cell>
          <cell r="CG34">
            <v>178000</v>
          </cell>
          <cell r="CH34">
            <v>12000</v>
          </cell>
          <cell r="CI34">
            <v>44800</v>
          </cell>
          <cell r="CJ34">
            <v>19200</v>
          </cell>
          <cell r="CK34">
            <v>300000</v>
          </cell>
          <cell r="CL34">
            <v>50000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568490.6115</v>
          </cell>
          <cell r="CV34">
            <v>56431.548500000004</v>
          </cell>
          <cell r="CW34">
            <v>1068000</v>
          </cell>
          <cell r="CX34">
            <v>66000</v>
          </cell>
          <cell r="CY34">
            <v>435750</v>
          </cell>
          <cell r="CZ34">
            <v>186750</v>
          </cell>
          <cell r="DA34">
            <v>1350000</v>
          </cell>
          <cell r="DB34">
            <v>225000</v>
          </cell>
        </row>
        <row r="35">
          <cell r="B35" t="str">
            <v>VERACRUZ</v>
          </cell>
          <cell r="C35">
            <v>394619.88750000001</v>
          </cell>
          <cell r="D35">
            <v>43846.654166666674</v>
          </cell>
          <cell r="E35">
            <v>0</v>
          </cell>
          <cell r="F35">
            <v>560000</v>
          </cell>
          <cell r="G35">
            <v>404425</v>
          </cell>
          <cell r="H35">
            <v>173325</v>
          </cell>
          <cell r="I35">
            <v>0</v>
          </cell>
          <cell r="J35">
            <v>0</v>
          </cell>
          <cell r="K35">
            <v>394619.88750000001</v>
          </cell>
          <cell r="L35">
            <v>43846.654166666674</v>
          </cell>
          <cell r="M35">
            <v>0</v>
          </cell>
          <cell r="N35">
            <v>560000</v>
          </cell>
          <cell r="O35">
            <v>735350</v>
          </cell>
          <cell r="P35">
            <v>315150</v>
          </cell>
          <cell r="Q35">
            <v>0</v>
          </cell>
          <cell r="R35">
            <v>0</v>
          </cell>
          <cell r="S35">
            <v>394619.88750000001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394619.88750000001</v>
          </cell>
          <cell r="AB35">
            <v>43846.654166666674</v>
          </cell>
          <cell r="AC35">
            <v>0</v>
          </cell>
          <cell r="AD35">
            <v>560000</v>
          </cell>
          <cell r="AE35">
            <v>641200</v>
          </cell>
          <cell r="AF35">
            <v>274800</v>
          </cell>
          <cell r="AG35">
            <v>0</v>
          </cell>
          <cell r="AH35">
            <v>0</v>
          </cell>
          <cell r="AI35">
            <v>394619.88750000001</v>
          </cell>
          <cell r="AJ35">
            <v>43846.654166666674</v>
          </cell>
          <cell r="AK35">
            <v>0</v>
          </cell>
          <cell r="AL35">
            <v>560000</v>
          </cell>
          <cell r="AM35">
            <v>529900</v>
          </cell>
          <cell r="AN35">
            <v>227100</v>
          </cell>
          <cell r="AO35">
            <v>0</v>
          </cell>
          <cell r="AP35">
            <v>0</v>
          </cell>
          <cell r="AQ35">
            <v>394619.88750000001</v>
          </cell>
          <cell r="AR35">
            <v>43846.654166666674</v>
          </cell>
          <cell r="AS35">
            <v>0</v>
          </cell>
          <cell r="AT35">
            <v>560000</v>
          </cell>
          <cell r="AU35">
            <v>668500</v>
          </cell>
          <cell r="AV35">
            <v>286500</v>
          </cell>
          <cell r="AW35">
            <v>0</v>
          </cell>
          <cell r="AX35">
            <v>0</v>
          </cell>
          <cell r="AY35">
            <v>292018.71675000002</v>
          </cell>
          <cell r="AZ35">
            <v>32446.524083333337</v>
          </cell>
          <cell r="BA35">
            <v>0</v>
          </cell>
          <cell r="BB35">
            <v>560000</v>
          </cell>
          <cell r="BC35">
            <v>611975</v>
          </cell>
          <cell r="BD35">
            <v>262275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394619.88750000001</v>
          </cell>
          <cell r="BP35">
            <v>43846.654166666674</v>
          </cell>
          <cell r="BQ35">
            <v>0</v>
          </cell>
          <cell r="BR35">
            <v>560000</v>
          </cell>
          <cell r="BS35">
            <v>634550</v>
          </cell>
          <cell r="BT35">
            <v>271950</v>
          </cell>
          <cell r="BU35">
            <v>0</v>
          </cell>
          <cell r="BV35">
            <v>0</v>
          </cell>
          <cell r="BW35">
            <v>394619.88750000001</v>
          </cell>
          <cell r="BX35">
            <v>43846.654166666674</v>
          </cell>
          <cell r="BY35">
            <v>0</v>
          </cell>
          <cell r="BZ35">
            <v>560000</v>
          </cell>
          <cell r="CA35">
            <v>430675</v>
          </cell>
          <cell r="CB35">
            <v>184575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1120000</v>
          </cell>
          <cell r="CI35">
            <v>578375</v>
          </cell>
          <cell r="CJ35">
            <v>247875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3448977.8167500007</v>
          </cell>
          <cell r="CV35">
            <v>339373.10325000004</v>
          </cell>
          <cell r="CW35">
            <v>0</v>
          </cell>
          <cell r="CX35">
            <v>5600000</v>
          </cell>
          <cell r="CY35">
            <v>5234950</v>
          </cell>
          <cell r="CZ35">
            <v>2243550</v>
          </cell>
          <cell r="DA35">
            <v>0</v>
          </cell>
          <cell r="DB35">
            <v>0</v>
          </cell>
        </row>
        <row r="36">
          <cell r="B36" t="str">
            <v>YUCATAN</v>
          </cell>
          <cell r="C36">
            <v>169694.17500000002</v>
          </cell>
          <cell r="D36">
            <v>18854.908333333336</v>
          </cell>
          <cell r="E36">
            <v>149500</v>
          </cell>
          <cell r="F36">
            <v>10500</v>
          </cell>
          <cell r="G36">
            <v>70700</v>
          </cell>
          <cell r="H36">
            <v>30300</v>
          </cell>
          <cell r="I36">
            <v>0</v>
          </cell>
          <cell r="J36">
            <v>0</v>
          </cell>
          <cell r="K36">
            <v>169694.17500000002</v>
          </cell>
          <cell r="L36">
            <v>18854.908333333336</v>
          </cell>
          <cell r="M36">
            <v>149500</v>
          </cell>
          <cell r="N36">
            <v>10500</v>
          </cell>
          <cell r="O36">
            <v>48300</v>
          </cell>
          <cell r="P36">
            <v>20700</v>
          </cell>
          <cell r="Q36">
            <v>0</v>
          </cell>
          <cell r="R36">
            <v>0</v>
          </cell>
          <cell r="S36">
            <v>169694.17500000002</v>
          </cell>
          <cell r="T36">
            <v>0</v>
          </cell>
          <cell r="U36">
            <v>149500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169694.17500000002</v>
          </cell>
          <cell r="AB36">
            <v>18854.908333333336</v>
          </cell>
          <cell r="AC36">
            <v>149500</v>
          </cell>
          <cell r="AD36">
            <v>10500</v>
          </cell>
          <cell r="AE36">
            <v>82250</v>
          </cell>
          <cell r="AF36">
            <v>35250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149500</v>
          </cell>
          <cell r="AL36">
            <v>10500</v>
          </cell>
          <cell r="AM36">
            <v>90650</v>
          </cell>
          <cell r="AN36">
            <v>38850</v>
          </cell>
          <cell r="AO36">
            <v>0</v>
          </cell>
          <cell r="AP36">
            <v>0</v>
          </cell>
          <cell r="AQ36">
            <v>169694.17500000002</v>
          </cell>
          <cell r="AR36">
            <v>18854.908333333336</v>
          </cell>
          <cell r="AS36">
            <v>149500</v>
          </cell>
          <cell r="AT36">
            <v>10500</v>
          </cell>
          <cell r="AU36">
            <v>54775</v>
          </cell>
          <cell r="AV36">
            <v>23475</v>
          </cell>
          <cell r="AW36">
            <v>0</v>
          </cell>
          <cell r="AX36">
            <v>0</v>
          </cell>
          <cell r="AY36">
            <v>15272.475750000001</v>
          </cell>
          <cell r="AZ36">
            <v>1696.9417500000002</v>
          </cell>
          <cell r="BA36">
            <v>149500</v>
          </cell>
          <cell r="BB36">
            <v>10500</v>
          </cell>
          <cell r="BC36">
            <v>47250</v>
          </cell>
          <cell r="BD36">
            <v>20250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169694.17500000002</v>
          </cell>
          <cell r="BP36">
            <v>18854.908333333336</v>
          </cell>
          <cell r="BQ36">
            <v>149500</v>
          </cell>
          <cell r="BR36">
            <v>10500</v>
          </cell>
          <cell r="BS36">
            <v>112000</v>
          </cell>
          <cell r="BT36">
            <v>48000</v>
          </cell>
          <cell r="BU36">
            <v>0</v>
          </cell>
          <cell r="BV36">
            <v>0</v>
          </cell>
          <cell r="BW36">
            <v>169694.17500000002</v>
          </cell>
          <cell r="BX36">
            <v>18854.908333333336</v>
          </cell>
          <cell r="BY36">
            <v>149500</v>
          </cell>
          <cell r="BZ36">
            <v>10500</v>
          </cell>
          <cell r="CA36">
            <v>52850</v>
          </cell>
          <cell r="CB36">
            <v>22650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299000</v>
          </cell>
          <cell r="CH36">
            <v>21000</v>
          </cell>
          <cell r="CI36">
            <v>37450</v>
          </cell>
          <cell r="CJ36">
            <v>16050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1203131.7007500001</v>
          </cell>
          <cell r="CV36">
            <v>114826.39175000002</v>
          </cell>
          <cell r="CW36">
            <v>1644500</v>
          </cell>
          <cell r="CX36">
            <v>105000</v>
          </cell>
          <cell r="CY36">
            <v>596225</v>
          </cell>
          <cell r="CZ36">
            <v>255525</v>
          </cell>
          <cell r="DA36">
            <v>0</v>
          </cell>
          <cell r="DB36">
            <v>0</v>
          </cell>
        </row>
        <row r="37">
          <cell r="B37" t="str">
            <v>ZACATECAS</v>
          </cell>
          <cell r="C37">
            <v>106042.575</v>
          </cell>
          <cell r="D37">
            <v>11782.508333333333</v>
          </cell>
          <cell r="E37">
            <v>155500</v>
          </cell>
          <cell r="F37">
            <v>9500</v>
          </cell>
          <cell r="G37">
            <v>145250</v>
          </cell>
          <cell r="H37">
            <v>62250</v>
          </cell>
          <cell r="I37">
            <v>0</v>
          </cell>
          <cell r="J37">
            <v>0</v>
          </cell>
          <cell r="K37">
            <v>106042.575</v>
          </cell>
          <cell r="L37">
            <v>11782.508333333333</v>
          </cell>
          <cell r="M37">
            <v>155500</v>
          </cell>
          <cell r="N37">
            <v>9500</v>
          </cell>
          <cell r="O37">
            <v>148400</v>
          </cell>
          <cell r="P37">
            <v>63600</v>
          </cell>
          <cell r="Q37">
            <v>0</v>
          </cell>
          <cell r="R37">
            <v>0</v>
          </cell>
          <cell r="S37">
            <v>106042.575</v>
          </cell>
          <cell r="T37">
            <v>0</v>
          </cell>
          <cell r="U37">
            <v>155500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106042.575</v>
          </cell>
          <cell r="AB37">
            <v>11782.508333333333</v>
          </cell>
          <cell r="AC37">
            <v>155500</v>
          </cell>
          <cell r="AD37">
            <v>9500</v>
          </cell>
          <cell r="AE37">
            <v>90300</v>
          </cell>
          <cell r="AF37">
            <v>38700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155500</v>
          </cell>
          <cell r="AL37">
            <v>9500</v>
          </cell>
          <cell r="AM37">
            <v>80500</v>
          </cell>
          <cell r="AN37">
            <v>34500</v>
          </cell>
          <cell r="AO37">
            <v>0</v>
          </cell>
          <cell r="AP37">
            <v>0</v>
          </cell>
          <cell r="AQ37">
            <v>106042.575</v>
          </cell>
          <cell r="AR37">
            <v>11782.508333333333</v>
          </cell>
          <cell r="AS37">
            <v>155500</v>
          </cell>
          <cell r="AT37">
            <v>9500</v>
          </cell>
          <cell r="AU37">
            <v>73500</v>
          </cell>
          <cell r="AV37">
            <v>31500</v>
          </cell>
          <cell r="AW37">
            <v>0</v>
          </cell>
          <cell r="AX37">
            <v>0</v>
          </cell>
          <cell r="AY37">
            <v>100740.44624999999</v>
          </cell>
          <cell r="AZ37">
            <v>11193.382916666666</v>
          </cell>
          <cell r="BA37">
            <v>155500</v>
          </cell>
          <cell r="BB37">
            <v>9500</v>
          </cell>
          <cell r="BC37">
            <v>83300</v>
          </cell>
          <cell r="BD37">
            <v>35700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155500</v>
          </cell>
          <cell r="BJ37">
            <v>9500</v>
          </cell>
          <cell r="BK37">
            <v>77000</v>
          </cell>
          <cell r="BL37">
            <v>33000</v>
          </cell>
          <cell r="BM37">
            <v>0</v>
          </cell>
          <cell r="BN37">
            <v>0</v>
          </cell>
          <cell r="BO37">
            <v>106042.575</v>
          </cell>
          <cell r="BP37">
            <v>11782.508333333333</v>
          </cell>
          <cell r="BQ37">
            <v>155500</v>
          </cell>
          <cell r="BR37">
            <v>9500</v>
          </cell>
          <cell r="BS37">
            <v>121799.99999999999</v>
          </cell>
          <cell r="BT37">
            <v>52200</v>
          </cell>
          <cell r="BU37">
            <v>0</v>
          </cell>
          <cell r="BV37">
            <v>0</v>
          </cell>
          <cell r="BW37">
            <v>106042.575</v>
          </cell>
          <cell r="BX37">
            <v>11782.508333333333</v>
          </cell>
          <cell r="BY37">
            <v>155500</v>
          </cell>
          <cell r="BZ37">
            <v>9500</v>
          </cell>
          <cell r="CA37">
            <v>110250</v>
          </cell>
          <cell r="CB37">
            <v>47250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311000</v>
          </cell>
          <cell r="CH37">
            <v>19000</v>
          </cell>
          <cell r="CI37">
            <v>122849.99999999999</v>
          </cell>
          <cell r="CJ37">
            <v>52650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843038.47124999994</v>
          </cell>
          <cell r="CV37">
            <v>81888.432916666658</v>
          </cell>
          <cell r="CW37">
            <v>1866000</v>
          </cell>
          <cell r="CX37">
            <v>104500</v>
          </cell>
          <cell r="CY37">
            <v>1053150</v>
          </cell>
          <cell r="CZ37">
            <v>451350</v>
          </cell>
          <cell r="DA37">
            <v>0</v>
          </cell>
          <cell r="DB37">
            <v>0</v>
          </cell>
        </row>
      </sheetData>
      <sheetData sheetId="1">
        <row r="11">
          <cell r="A11" t="str">
            <v>AGUASCALIENTES</v>
          </cell>
          <cell r="B11">
            <v>27791882.479999997</v>
          </cell>
        </row>
        <row r="12">
          <cell r="A12" t="str">
            <v>BAJA CALIFORNIA</v>
          </cell>
          <cell r="B12">
            <v>29283039.990000002</v>
          </cell>
        </row>
        <row r="13">
          <cell r="A13" t="str">
            <v>BAJA CALIFORNIA SUR</v>
          </cell>
          <cell r="B13">
            <v>7545419.5999999996</v>
          </cell>
        </row>
        <row r="14">
          <cell r="A14" t="str">
            <v>CAMPECHE</v>
          </cell>
          <cell r="B14">
            <v>9348309.129999999</v>
          </cell>
        </row>
        <row r="15">
          <cell r="A15" t="str">
            <v>CHIAPAS</v>
          </cell>
          <cell r="B15">
            <v>113576545.94999999</v>
          </cell>
        </row>
        <row r="16">
          <cell r="A16" t="str">
            <v>CHIHUAHUA</v>
          </cell>
          <cell r="B16">
            <v>52782526.840000004</v>
          </cell>
        </row>
        <row r="17">
          <cell r="A17" t="str">
            <v>CIUDAD DE MEXICO</v>
          </cell>
          <cell r="B17">
            <v>48794475.009999998</v>
          </cell>
        </row>
        <row r="18">
          <cell r="A18" t="str">
            <v>COAHUILA</v>
          </cell>
          <cell r="B18">
            <v>34330241.350000001</v>
          </cell>
        </row>
        <row r="19">
          <cell r="A19" t="str">
            <v>COLIMA</v>
          </cell>
          <cell r="B19">
            <v>11217902.66</v>
          </cell>
        </row>
        <row r="20">
          <cell r="A20" t="str">
            <v>DURANGO</v>
          </cell>
          <cell r="B20">
            <v>45551935.130000003</v>
          </cell>
        </row>
        <row r="21">
          <cell r="A21" t="str">
            <v>GUANAJUATO</v>
          </cell>
          <cell r="B21">
            <v>55106772.130000003</v>
          </cell>
        </row>
        <row r="22">
          <cell r="A22" t="str">
            <v>GUERRERO</v>
          </cell>
          <cell r="B22">
            <v>103306010.06999999</v>
          </cell>
        </row>
        <row r="23">
          <cell r="A23" t="str">
            <v>HIDALGO</v>
          </cell>
          <cell r="B23">
            <v>48538018.359999992</v>
          </cell>
        </row>
        <row r="24">
          <cell r="A24" t="str">
            <v>JALISCO</v>
          </cell>
          <cell r="B24">
            <v>37593176.960000001</v>
          </cell>
        </row>
        <row r="25">
          <cell r="A25" t="str">
            <v>MEXICO</v>
          </cell>
          <cell r="B25">
            <v>223002200.78</v>
          </cell>
        </row>
        <row r="26">
          <cell r="A26" t="str">
            <v>MICHOACAN</v>
          </cell>
          <cell r="B26">
            <v>107432110.26000001</v>
          </cell>
        </row>
        <row r="27">
          <cell r="A27" t="str">
            <v>MORELOS</v>
          </cell>
          <cell r="B27">
            <v>24113543.679999996</v>
          </cell>
        </row>
        <row r="28">
          <cell r="A28" t="str">
            <v>NAYARIT</v>
          </cell>
          <cell r="B28">
            <v>14648319.07</v>
          </cell>
        </row>
        <row r="29">
          <cell r="A29" t="str">
            <v>NUEVO LEON</v>
          </cell>
          <cell r="B29">
            <v>38225745.799999997</v>
          </cell>
        </row>
        <row r="30">
          <cell r="A30" t="str">
            <v>OAXACA</v>
          </cell>
          <cell r="B30">
            <v>94592087.800000012</v>
          </cell>
        </row>
        <row r="31">
          <cell r="A31" t="str">
            <v>PUEBLA</v>
          </cell>
          <cell r="B31">
            <v>80108580.790000007</v>
          </cell>
        </row>
        <row r="32">
          <cell r="A32" t="str">
            <v>QUERETARO</v>
          </cell>
          <cell r="B32">
            <v>44656105.920000002</v>
          </cell>
        </row>
        <row r="33">
          <cell r="A33" t="str">
            <v>QUINTANA ROO</v>
          </cell>
          <cell r="B33">
            <v>18861344.59</v>
          </cell>
        </row>
        <row r="34">
          <cell r="A34" t="str">
            <v>SAN LUIS POTOSI</v>
          </cell>
          <cell r="B34">
            <v>49289805.229999997</v>
          </cell>
        </row>
        <row r="35">
          <cell r="A35" t="str">
            <v>SINALOA</v>
          </cell>
          <cell r="B35">
            <v>22776531.190000001</v>
          </cell>
        </row>
        <row r="36">
          <cell r="A36" t="str">
            <v>SONORA</v>
          </cell>
          <cell r="B36">
            <v>36847848.589999996</v>
          </cell>
        </row>
        <row r="37">
          <cell r="A37" t="str">
            <v>TABASCO</v>
          </cell>
          <cell r="B37">
            <v>25182996.100000001</v>
          </cell>
        </row>
        <row r="38">
          <cell r="A38" t="str">
            <v>TAMAULIPAS</v>
          </cell>
          <cell r="B38">
            <v>34007400.579999998</v>
          </cell>
        </row>
        <row r="39">
          <cell r="A39" t="str">
            <v>TLAXCALA</v>
          </cell>
          <cell r="B39">
            <v>13999799.120000001</v>
          </cell>
        </row>
        <row r="40">
          <cell r="A40" t="str">
            <v>VERACRUZ</v>
          </cell>
          <cell r="B40">
            <v>86851511.88000001</v>
          </cell>
        </row>
        <row r="41">
          <cell r="A41" t="str">
            <v>YUCATAN</v>
          </cell>
          <cell r="B41">
            <v>41262944.080000006</v>
          </cell>
        </row>
        <row r="42">
          <cell r="A42" t="str">
            <v>ZACATECAS</v>
          </cell>
          <cell r="B42">
            <v>37587708.710000001</v>
          </cell>
        </row>
      </sheetData>
      <sheetData sheetId="2"/>
      <sheetData sheetId="3">
        <row r="5">
          <cell r="D5" t="str">
            <v>AGUASCALIENTES</v>
          </cell>
          <cell r="E5">
            <v>25040347</v>
          </cell>
          <cell r="F5">
            <v>2534706</v>
          </cell>
          <cell r="G5">
            <v>7120841</v>
          </cell>
          <cell r="H5">
            <v>3744526</v>
          </cell>
        </row>
        <row r="6">
          <cell r="D6" t="str">
            <v>BAJA CALIFORNIA SUR</v>
          </cell>
          <cell r="E6">
            <v>22597338</v>
          </cell>
          <cell r="F6">
            <v>930000</v>
          </cell>
          <cell r="G6">
            <v>4007458</v>
          </cell>
          <cell r="H6">
            <v>2135153</v>
          </cell>
        </row>
        <row r="7">
          <cell r="D7" t="str">
            <v>CAMPECHE</v>
          </cell>
          <cell r="E7">
            <v>34592030</v>
          </cell>
          <cell r="F7">
            <v>3529665</v>
          </cell>
          <cell r="G7">
            <v>10109234</v>
          </cell>
          <cell r="H7">
            <v>6994337</v>
          </cell>
        </row>
        <row r="8">
          <cell r="D8" t="str">
            <v>CHIAPAS</v>
          </cell>
          <cell r="E8">
            <v>111966079</v>
          </cell>
          <cell r="F8">
            <v>8174345</v>
          </cell>
          <cell r="G8">
            <v>19675312</v>
          </cell>
          <cell r="H8">
            <v>27301992</v>
          </cell>
        </row>
        <row r="9">
          <cell r="D9" t="str">
            <v>CHIHUAHUA</v>
          </cell>
          <cell r="E9">
            <v>47127552</v>
          </cell>
          <cell r="F9">
            <v>2292419</v>
          </cell>
          <cell r="G9">
            <v>13751165</v>
          </cell>
          <cell r="H9">
            <v>6000000</v>
          </cell>
        </row>
        <row r="10">
          <cell r="D10" t="str">
            <v>COAHUILA</v>
          </cell>
          <cell r="E10">
            <v>46262253</v>
          </cell>
          <cell r="F10">
            <v>12325383</v>
          </cell>
          <cell r="G10">
            <v>33500649</v>
          </cell>
          <cell r="H10">
            <v>18775151</v>
          </cell>
        </row>
        <row r="11">
          <cell r="D11" t="str">
            <v>COLIMA</v>
          </cell>
          <cell r="E11">
            <v>25241362</v>
          </cell>
          <cell r="F11">
            <v>2171807</v>
          </cell>
          <cell r="G11">
            <v>5128874</v>
          </cell>
          <cell r="H11">
            <v>0</v>
          </cell>
        </row>
        <row r="12">
          <cell r="D12" t="str">
            <v>DURANGO</v>
          </cell>
          <cell r="E12">
            <v>42157266</v>
          </cell>
          <cell r="F12">
            <v>4651630</v>
          </cell>
          <cell r="G12">
            <v>7262520</v>
          </cell>
          <cell r="H12">
            <v>5500000</v>
          </cell>
        </row>
        <row r="13">
          <cell r="D13" t="str">
            <v>GUANAJUATO</v>
          </cell>
          <cell r="E13">
            <v>79930690</v>
          </cell>
          <cell r="F13">
            <v>3429121</v>
          </cell>
          <cell r="G13">
            <v>11158588</v>
          </cell>
          <cell r="H13">
            <v>9400000</v>
          </cell>
        </row>
        <row r="14">
          <cell r="D14" t="str">
            <v>GUERRERO</v>
          </cell>
          <cell r="E14">
            <v>52718281</v>
          </cell>
          <cell r="F14">
            <v>8877442</v>
          </cell>
          <cell r="G14">
            <v>17470401</v>
          </cell>
          <cell r="H14">
            <v>11350143</v>
          </cell>
        </row>
        <row r="15">
          <cell r="D15" t="str">
            <v>HIDALGO</v>
          </cell>
          <cell r="E15">
            <v>46226916</v>
          </cell>
          <cell r="F15">
            <v>5491503</v>
          </cell>
          <cell r="G15">
            <v>9104103</v>
          </cell>
          <cell r="H15">
            <v>11250000</v>
          </cell>
        </row>
        <row r="16">
          <cell r="D16" t="str">
            <v>JALISCO</v>
          </cell>
          <cell r="E16">
            <v>66847821</v>
          </cell>
          <cell r="F16">
            <v>3012697</v>
          </cell>
          <cell r="G16">
            <v>16111261</v>
          </cell>
          <cell r="H16">
            <v>20259297</v>
          </cell>
        </row>
        <row r="17">
          <cell r="D17" t="str">
            <v>MORELOS</v>
          </cell>
          <cell r="E17">
            <v>37490258</v>
          </cell>
          <cell r="F17">
            <v>3176598</v>
          </cell>
          <cell r="G17">
            <v>8631506</v>
          </cell>
          <cell r="H17">
            <v>5095636</v>
          </cell>
        </row>
        <row r="18">
          <cell r="D18" t="str">
            <v>NAYARIT</v>
          </cell>
          <cell r="E18">
            <v>32825537</v>
          </cell>
          <cell r="F18">
            <v>2752725</v>
          </cell>
          <cell r="G18">
            <v>7658182</v>
          </cell>
          <cell r="H18">
            <v>7013650</v>
          </cell>
        </row>
        <row r="19">
          <cell r="D19" t="str">
            <v>OAXACA</v>
          </cell>
          <cell r="E19">
            <v>73950070</v>
          </cell>
          <cell r="F19">
            <v>14354189</v>
          </cell>
          <cell r="G19">
            <v>17231899</v>
          </cell>
          <cell r="H19">
            <v>24990861</v>
          </cell>
        </row>
        <row r="20">
          <cell r="D20" t="str">
            <v>PUEBLA</v>
          </cell>
          <cell r="E20">
            <v>68922539</v>
          </cell>
          <cell r="F20">
            <v>6963904</v>
          </cell>
          <cell r="G20">
            <v>21860160</v>
          </cell>
          <cell r="H20">
            <v>18000000</v>
          </cell>
        </row>
        <row r="21">
          <cell r="D21" t="str">
            <v>QUINTANA ROO</v>
          </cell>
          <cell r="E21">
            <v>29232043</v>
          </cell>
          <cell r="F21">
            <v>3921029</v>
          </cell>
          <cell r="G21">
            <v>5923489</v>
          </cell>
          <cell r="H21">
            <v>4200000</v>
          </cell>
        </row>
        <row r="22">
          <cell r="D22" t="str">
            <v>SAN LUIS POTOSI</v>
          </cell>
          <cell r="E22">
            <v>39719584</v>
          </cell>
          <cell r="F22">
            <v>5618330</v>
          </cell>
          <cell r="G22">
            <v>13140835</v>
          </cell>
          <cell r="H22">
            <v>8082496</v>
          </cell>
        </row>
        <row r="23">
          <cell r="D23" t="str">
            <v>SINALOA</v>
          </cell>
          <cell r="E23">
            <v>46769652</v>
          </cell>
          <cell r="F23">
            <v>2589408</v>
          </cell>
          <cell r="G23">
            <v>9440302</v>
          </cell>
          <cell r="H23">
            <v>14034000</v>
          </cell>
        </row>
        <row r="24">
          <cell r="D24" t="str">
            <v>SONORA</v>
          </cell>
          <cell r="E24">
            <v>47559505</v>
          </cell>
          <cell r="F24">
            <v>3459681</v>
          </cell>
          <cell r="G24">
            <v>12449574</v>
          </cell>
          <cell r="H24">
            <v>6712821</v>
          </cell>
        </row>
        <row r="25">
          <cell r="D25" t="str">
            <v>TABASCO</v>
          </cell>
          <cell r="E25">
            <v>36144931</v>
          </cell>
          <cell r="F25">
            <v>8852452</v>
          </cell>
          <cell r="G25">
            <v>14237047</v>
          </cell>
          <cell r="H25">
            <v>9940033</v>
          </cell>
        </row>
        <row r="26">
          <cell r="D26" t="str">
            <v>TAMAULIPAS</v>
          </cell>
          <cell r="E26">
            <v>46234932</v>
          </cell>
          <cell r="F26">
            <v>4947267</v>
          </cell>
          <cell r="G26">
            <v>5600147</v>
          </cell>
          <cell r="H26">
            <v>11646000</v>
          </cell>
        </row>
        <row r="27">
          <cell r="D27" t="str">
            <v>TLAXCALA</v>
          </cell>
          <cell r="E27">
            <v>25759451</v>
          </cell>
          <cell r="F27">
            <v>1587592</v>
          </cell>
          <cell r="G27">
            <v>4344073</v>
          </cell>
          <cell r="H27">
            <v>6200000</v>
          </cell>
        </row>
        <row r="28">
          <cell r="D28" t="str">
            <v>VERACRUZ</v>
          </cell>
          <cell r="E28">
            <v>82560082</v>
          </cell>
          <cell r="F28">
            <v>9248440</v>
          </cell>
          <cell r="G28">
            <v>39343903</v>
          </cell>
          <cell r="H28">
            <v>34042303</v>
          </cell>
        </row>
        <row r="29">
          <cell r="D29" t="str">
            <v>YUCATAN</v>
          </cell>
          <cell r="E29">
            <v>45169014</v>
          </cell>
          <cell r="F29">
            <v>2158987</v>
          </cell>
          <cell r="G29">
            <v>17475651</v>
          </cell>
          <cell r="H29">
            <v>3408540</v>
          </cell>
        </row>
        <row r="30">
          <cell r="D30" t="str">
            <v>ZACATECAS</v>
          </cell>
          <cell r="E30">
            <v>32693479</v>
          </cell>
          <cell r="F30">
            <v>2335859</v>
          </cell>
          <cell r="G30">
            <v>11644180</v>
          </cell>
          <cell r="H30">
            <v>6025373</v>
          </cell>
        </row>
      </sheetData>
      <sheetData sheetId="4">
        <row r="4">
          <cell r="D4" t="str">
            <v>ESTADO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C5" t="str">
            <v>AGUASCALIENTES</v>
          </cell>
          <cell r="D5">
            <v>25040347</v>
          </cell>
          <cell r="E5">
            <v>2534706</v>
          </cell>
          <cell r="F5">
            <v>7120841</v>
          </cell>
          <cell r="G5">
            <v>3744526</v>
          </cell>
        </row>
        <row r="6">
          <cell r="C6" t="str">
            <v>BAJA CALIFORNIA SUR</v>
          </cell>
          <cell r="D6">
            <v>22597338</v>
          </cell>
          <cell r="E6">
            <v>930000</v>
          </cell>
          <cell r="F6">
            <v>4007458</v>
          </cell>
          <cell r="G6">
            <v>2135153</v>
          </cell>
        </row>
        <row r="7">
          <cell r="C7" t="str">
            <v>CAMPECHE</v>
          </cell>
          <cell r="D7">
            <v>34592030</v>
          </cell>
          <cell r="E7">
            <v>3529665</v>
          </cell>
          <cell r="F7">
            <v>10109234</v>
          </cell>
          <cell r="G7">
            <v>6994337</v>
          </cell>
        </row>
        <row r="8">
          <cell r="C8" t="str">
            <v>CHIAPAS</v>
          </cell>
          <cell r="D8">
            <v>111966079</v>
          </cell>
          <cell r="E8">
            <v>8174345</v>
          </cell>
          <cell r="F8">
            <v>19675312</v>
          </cell>
          <cell r="G8">
            <v>27301992</v>
          </cell>
        </row>
        <row r="9">
          <cell r="C9" t="str">
            <v>CHIHUAHUA</v>
          </cell>
          <cell r="D9">
            <v>47127552</v>
          </cell>
          <cell r="E9">
            <v>2292419</v>
          </cell>
          <cell r="F9">
            <v>13751165</v>
          </cell>
          <cell r="G9">
            <v>6000000</v>
          </cell>
        </row>
        <row r="10">
          <cell r="C10" t="str">
            <v>COAHUILA</v>
          </cell>
          <cell r="D10">
            <v>46262253</v>
          </cell>
          <cell r="E10">
            <v>12325383</v>
          </cell>
          <cell r="F10">
            <v>33500649</v>
          </cell>
          <cell r="G10">
            <v>18775151</v>
          </cell>
        </row>
        <row r="11">
          <cell r="C11" t="str">
            <v>COLIMA</v>
          </cell>
          <cell r="D11">
            <v>25241362</v>
          </cell>
          <cell r="E11">
            <v>2171807</v>
          </cell>
          <cell r="F11">
            <v>5128874</v>
          </cell>
          <cell r="G11">
            <v>0</v>
          </cell>
        </row>
        <row r="12">
          <cell r="C12" t="str">
            <v>DURANGO</v>
          </cell>
          <cell r="D12">
            <v>42157266</v>
          </cell>
          <cell r="E12">
            <v>4651630</v>
          </cell>
          <cell r="F12">
            <v>7262520</v>
          </cell>
          <cell r="G12">
            <v>5500000</v>
          </cell>
        </row>
        <row r="13">
          <cell r="C13" t="str">
            <v>GUANAJUATO</v>
          </cell>
          <cell r="D13">
            <v>79930690</v>
          </cell>
          <cell r="E13">
            <v>3429121</v>
          </cell>
          <cell r="F13">
            <v>11158588</v>
          </cell>
          <cell r="G13">
            <v>9400000</v>
          </cell>
        </row>
        <row r="14">
          <cell r="C14" t="str">
            <v>GUERRERO</v>
          </cell>
          <cell r="D14">
            <v>52718281</v>
          </cell>
          <cell r="E14">
            <v>8877442</v>
          </cell>
          <cell r="F14">
            <v>17470401</v>
          </cell>
          <cell r="G14">
            <v>11350143</v>
          </cell>
        </row>
        <row r="15">
          <cell r="C15" t="str">
            <v>HIDALGO</v>
          </cell>
          <cell r="D15">
            <v>46226916</v>
          </cell>
          <cell r="E15">
            <v>5491503</v>
          </cell>
          <cell r="F15">
            <v>9104103</v>
          </cell>
          <cell r="G15">
            <v>11250000</v>
          </cell>
        </row>
        <row r="16">
          <cell r="C16" t="str">
            <v>JALISCO</v>
          </cell>
          <cell r="D16">
            <v>66847821</v>
          </cell>
          <cell r="E16">
            <v>3012697</v>
          </cell>
          <cell r="F16">
            <v>16111261</v>
          </cell>
          <cell r="G16">
            <v>20259297</v>
          </cell>
        </row>
        <row r="17">
          <cell r="C17" t="str">
            <v>MORELOS</v>
          </cell>
          <cell r="D17">
            <v>37490258</v>
          </cell>
          <cell r="E17">
            <v>3176598</v>
          </cell>
          <cell r="F17">
            <v>8631506</v>
          </cell>
          <cell r="G17">
            <v>5095636</v>
          </cell>
        </row>
        <row r="18">
          <cell r="C18" t="str">
            <v>NAYARIT</v>
          </cell>
          <cell r="D18">
            <v>32825537</v>
          </cell>
          <cell r="E18">
            <v>2752725</v>
          </cell>
          <cell r="F18">
            <v>7658182</v>
          </cell>
          <cell r="G18">
            <v>7013650</v>
          </cell>
        </row>
        <row r="19">
          <cell r="C19" t="str">
            <v>OAXACA</v>
          </cell>
          <cell r="D19">
            <v>73950070</v>
          </cell>
          <cell r="E19">
            <v>14354189</v>
          </cell>
          <cell r="F19">
            <v>17231899</v>
          </cell>
          <cell r="G19">
            <v>24990861</v>
          </cell>
        </row>
        <row r="20">
          <cell r="C20" t="str">
            <v>PUEBLA</v>
          </cell>
          <cell r="D20">
            <v>68922539</v>
          </cell>
          <cell r="E20">
            <v>6963904</v>
          </cell>
          <cell r="F20">
            <v>21860160</v>
          </cell>
          <cell r="G20">
            <v>18000000</v>
          </cell>
        </row>
        <row r="21">
          <cell r="C21" t="str">
            <v>QUINTANA ROO</v>
          </cell>
          <cell r="D21">
            <v>29232043</v>
          </cell>
          <cell r="E21">
            <v>3921029</v>
          </cell>
          <cell r="F21">
            <v>5923489</v>
          </cell>
          <cell r="G21">
            <v>4200000</v>
          </cell>
        </row>
        <row r="22">
          <cell r="C22" t="str">
            <v>SAN LUIS POTOSI</v>
          </cell>
          <cell r="D22">
            <v>39719584</v>
          </cell>
          <cell r="E22">
            <v>5618330</v>
          </cell>
          <cell r="F22">
            <v>13140835</v>
          </cell>
          <cell r="G22">
            <v>8082496</v>
          </cell>
        </row>
        <row r="23">
          <cell r="C23" t="str">
            <v>SINALOA</v>
          </cell>
          <cell r="D23">
            <v>46769652</v>
          </cell>
          <cell r="E23">
            <v>2589408</v>
          </cell>
          <cell r="F23">
            <v>9440302</v>
          </cell>
          <cell r="G23">
            <v>14034000</v>
          </cell>
        </row>
        <row r="24">
          <cell r="C24" t="str">
            <v>SONORA</v>
          </cell>
          <cell r="D24">
            <v>47559505</v>
          </cell>
          <cell r="E24">
            <v>3459681</v>
          </cell>
          <cell r="F24">
            <v>12449574</v>
          </cell>
          <cell r="G24">
            <v>6712821</v>
          </cell>
        </row>
        <row r="25">
          <cell r="C25" t="str">
            <v>TABASCO</v>
          </cell>
          <cell r="D25">
            <v>36144931</v>
          </cell>
          <cell r="E25">
            <v>8852452</v>
          </cell>
          <cell r="F25">
            <v>14237047</v>
          </cell>
          <cell r="G25">
            <v>9940033</v>
          </cell>
        </row>
        <row r="26">
          <cell r="C26" t="str">
            <v>TAMAULIPAS</v>
          </cell>
          <cell r="D26">
            <v>46234932</v>
          </cell>
          <cell r="E26">
            <v>4947267</v>
          </cell>
          <cell r="F26">
            <v>5600147</v>
          </cell>
          <cell r="G26">
            <v>11646000</v>
          </cell>
        </row>
        <row r="27">
          <cell r="C27" t="str">
            <v>TLAXCALA</v>
          </cell>
          <cell r="D27">
            <v>25759451</v>
          </cell>
          <cell r="E27">
            <v>1587592</v>
          </cell>
          <cell r="F27">
            <v>4344073</v>
          </cell>
          <cell r="G27">
            <v>6200000</v>
          </cell>
        </row>
        <row r="28">
          <cell r="C28" t="str">
            <v>VERACRUZ</v>
          </cell>
          <cell r="D28">
            <v>82560082</v>
          </cell>
          <cell r="E28">
            <v>9248440</v>
          </cell>
          <cell r="F28">
            <v>39343903</v>
          </cell>
          <cell r="G28">
            <v>34042303</v>
          </cell>
        </row>
        <row r="29">
          <cell r="C29" t="str">
            <v>YUCATAN</v>
          </cell>
          <cell r="D29">
            <v>45169014</v>
          </cell>
          <cell r="E29">
            <v>2158987</v>
          </cell>
          <cell r="F29">
            <v>17475651</v>
          </cell>
          <cell r="G29">
            <v>3408540</v>
          </cell>
        </row>
        <row r="30">
          <cell r="C30" t="str">
            <v>ZACATECAS</v>
          </cell>
          <cell r="D30">
            <v>32693479</v>
          </cell>
          <cell r="E30">
            <v>2335859</v>
          </cell>
          <cell r="F30">
            <v>11644180</v>
          </cell>
          <cell r="G30">
            <v>6025373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_ETIQUETADO"/>
      <sheetName val="TANIA"/>
    </sheetNames>
    <sheetDataSet>
      <sheetData sheetId="0"/>
      <sheetData sheetId="1">
        <row r="11">
          <cell r="A11" t="str">
            <v>AGUASCALIENTES</v>
          </cell>
          <cell r="B11">
            <v>27791882.479999997</v>
          </cell>
          <cell r="C11">
            <v>346900.00000000006</v>
          </cell>
          <cell r="D11">
            <v>946261.71</v>
          </cell>
          <cell r="E11">
            <v>1130449.21</v>
          </cell>
          <cell r="F11">
            <v>730505.86</v>
          </cell>
          <cell r="G11">
            <v>1860955.0699999998</v>
          </cell>
          <cell r="H11">
            <v>1272919.21</v>
          </cell>
          <cell r="I11">
            <v>906980.46</v>
          </cell>
          <cell r="J11">
            <v>935765.46</v>
          </cell>
          <cell r="K11">
            <v>223426.91</v>
          </cell>
          <cell r="L11">
            <v>1159192.3699999999</v>
          </cell>
          <cell r="M11">
            <v>6493208.8200000003</v>
          </cell>
          <cell r="N11">
            <v>855690.4566074952</v>
          </cell>
          <cell r="O11">
            <v>7348899.2766074957</v>
          </cell>
          <cell r="P11">
            <v>0</v>
          </cell>
          <cell r="Q11">
            <v>7348899.2766074957</v>
          </cell>
          <cell r="R11">
            <v>0</v>
          </cell>
          <cell r="S11">
            <v>7348899.2766074957</v>
          </cell>
          <cell r="T11">
            <v>0</v>
          </cell>
          <cell r="U11">
            <v>7348899.2766074957</v>
          </cell>
          <cell r="V11">
            <v>2651750.64</v>
          </cell>
          <cell r="W11">
            <v>10000649.916607495</v>
          </cell>
          <cell r="X11">
            <v>917157.8</v>
          </cell>
          <cell r="Y11">
            <v>10917807.716607496</v>
          </cell>
        </row>
        <row r="12">
          <cell r="A12" t="str">
            <v>BAJA CALIFORNIA</v>
          </cell>
          <cell r="B12">
            <v>29283039.990000002</v>
          </cell>
          <cell r="C12">
            <v>584100</v>
          </cell>
          <cell r="D12">
            <v>1337998.1399999999</v>
          </cell>
          <cell r="E12">
            <v>1800155.64</v>
          </cell>
          <cell r="F12">
            <v>2002436.2</v>
          </cell>
          <cell r="G12">
            <v>3802591.84</v>
          </cell>
          <cell r="H12">
            <v>2353605.64</v>
          </cell>
          <cell r="I12">
            <v>1853360.64</v>
          </cell>
          <cell r="J12">
            <v>2038825.64</v>
          </cell>
          <cell r="K12">
            <v>2444132.4900000002</v>
          </cell>
          <cell r="L12">
            <v>4482958.13</v>
          </cell>
          <cell r="M12">
            <v>14414614.390000001</v>
          </cell>
          <cell r="N12">
            <v>2147755.8070537476</v>
          </cell>
          <cell r="O12">
            <v>16562370.197053749</v>
          </cell>
          <cell r="P12">
            <v>1956260.6449704142</v>
          </cell>
          <cell r="Q12">
            <v>18518630.842024162</v>
          </cell>
          <cell r="R12">
            <v>2595070.64</v>
          </cell>
          <cell r="S12">
            <v>21113701.482024163</v>
          </cell>
          <cell r="T12">
            <v>2392970.64</v>
          </cell>
          <cell r="U12">
            <v>23506672.122024164</v>
          </cell>
          <cell r="V12">
            <v>3480264</v>
          </cell>
          <cell r="W12">
            <v>26986936.122024164</v>
          </cell>
          <cell r="X12">
            <v>2211818</v>
          </cell>
          <cell r="Y12">
            <v>29198754.122024164</v>
          </cell>
        </row>
        <row r="13">
          <cell r="A13" t="str">
            <v>BAJA CALIFORNIA SUR</v>
          </cell>
          <cell r="B13">
            <v>7545419.5999999996</v>
          </cell>
          <cell r="C13">
            <v>278100.00000000006</v>
          </cell>
          <cell r="D13">
            <v>351834.86</v>
          </cell>
          <cell r="E13">
            <v>595384.86</v>
          </cell>
          <cell r="F13">
            <v>440747.6</v>
          </cell>
          <cell r="G13">
            <v>1036132.46</v>
          </cell>
          <cell r="H13">
            <v>701204.86</v>
          </cell>
          <cell r="I13">
            <v>584968.86</v>
          </cell>
          <cell r="J13">
            <v>605433.86</v>
          </cell>
          <cell r="K13">
            <v>126779.58</v>
          </cell>
          <cell r="L13">
            <v>732213.44</v>
          </cell>
          <cell r="M13">
            <v>3684454.4799999995</v>
          </cell>
          <cell r="N13">
            <v>824377.94492603547</v>
          </cell>
          <cell r="O13">
            <v>4508832.4249260351</v>
          </cell>
          <cell r="P13">
            <v>0</v>
          </cell>
          <cell r="Q13">
            <v>4508832.4249260351</v>
          </cell>
          <cell r="R13">
            <v>761994.86</v>
          </cell>
          <cell r="S13">
            <v>5270827.2849260354</v>
          </cell>
          <cell r="T13">
            <v>706134.86</v>
          </cell>
          <cell r="U13">
            <v>5976962.1449260358</v>
          </cell>
          <cell r="V13">
            <v>518000</v>
          </cell>
          <cell r="W13">
            <v>6494962.1449260358</v>
          </cell>
          <cell r="X13">
            <v>0</v>
          </cell>
          <cell r="Y13">
            <v>6494962.1449260358</v>
          </cell>
        </row>
        <row r="14">
          <cell r="A14" t="str">
            <v>CAMPECHE</v>
          </cell>
          <cell r="B14">
            <v>9348309.129999999</v>
          </cell>
          <cell r="C14">
            <v>437900.00000000006</v>
          </cell>
          <cell r="D14">
            <v>459635.95</v>
          </cell>
          <cell r="E14">
            <v>694408.45</v>
          </cell>
          <cell r="F14">
            <v>638189.35</v>
          </cell>
          <cell r="G14">
            <v>1332597.7999999998</v>
          </cell>
          <cell r="H14">
            <v>1297348.45</v>
          </cell>
          <cell r="I14">
            <v>926711.41</v>
          </cell>
          <cell r="J14">
            <v>1116093.45</v>
          </cell>
          <cell r="K14">
            <v>198500.05</v>
          </cell>
          <cell r="L14">
            <v>1314593.5</v>
          </cell>
          <cell r="M14">
            <v>5768787.1100000003</v>
          </cell>
          <cell r="N14">
            <v>1177158.6193047336</v>
          </cell>
          <cell r="O14">
            <v>6945945.7293047337</v>
          </cell>
          <cell r="P14">
            <v>0</v>
          </cell>
          <cell r="Q14">
            <v>6945945.7293047337</v>
          </cell>
          <cell r="R14">
            <v>1140998.45</v>
          </cell>
          <cell r="S14">
            <v>8086944.1793047339</v>
          </cell>
          <cell r="T14">
            <v>935495.72</v>
          </cell>
          <cell r="U14">
            <v>9022439.8993047345</v>
          </cell>
          <cell r="V14">
            <v>0</v>
          </cell>
          <cell r="W14">
            <v>9022439.8993047345</v>
          </cell>
          <cell r="X14">
            <v>900000</v>
          </cell>
          <cell r="Y14">
            <v>9922439.8993047345</v>
          </cell>
        </row>
        <row r="15">
          <cell r="A15" t="str">
            <v>CHIAPAS</v>
          </cell>
          <cell r="B15">
            <v>113576545.94999999</v>
          </cell>
          <cell r="C15">
            <v>2228000</v>
          </cell>
          <cell r="D15">
            <v>4607000.0199999996</v>
          </cell>
          <cell r="E15">
            <v>5849200.0199999996</v>
          </cell>
          <cell r="F15">
            <v>3702368.51</v>
          </cell>
          <cell r="G15">
            <v>9551568.5299999993</v>
          </cell>
          <cell r="H15">
            <v>9025900.0199999996</v>
          </cell>
          <cell r="I15">
            <v>9975640.0199999996</v>
          </cell>
          <cell r="J15">
            <v>9080015.0199999996</v>
          </cell>
          <cell r="K15">
            <v>4826323.41</v>
          </cell>
          <cell r="L15">
            <v>13906338.43</v>
          </cell>
          <cell r="M15">
            <v>49294447.019999996</v>
          </cell>
          <cell r="N15">
            <v>8834841.6996055227</v>
          </cell>
          <cell r="O15">
            <v>58129288.719605528</v>
          </cell>
          <cell r="P15">
            <v>7764370.099605523</v>
          </cell>
          <cell r="Q15">
            <v>65893658.819211051</v>
          </cell>
          <cell r="R15">
            <v>8438975.0199999996</v>
          </cell>
          <cell r="S15">
            <v>74332633.839211047</v>
          </cell>
          <cell r="T15">
            <v>7869395.0199999996</v>
          </cell>
          <cell r="U15">
            <v>82202028.859211043</v>
          </cell>
          <cell r="V15">
            <v>20491735.02</v>
          </cell>
          <cell r="W15">
            <v>102693763.87921104</v>
          </cell>
          <cell r="X15">
            <v>4820000</v>
          </cell>
          <cell r="Y15">
            <v>107513763.87921104</v>
          </cell>
        </row>
        <row r="16">
          <cell r="A16" t="str">
            <v>CHIHUAHUA</v>
          </cell>
          <cell r="B16">
            <v>52782526.840000004</v>
          </cell>
          <cell r="C16">
            <v>1138500</v>
          </cell>
          <cell r="D16">
            <v>3830261.36</v>
          </cell>
          <cell r="E16">
            <v>4457776.3600000003</v>
          </cell>
          <cell r="F16">
            <v>1938232.4</v>
          </cell>
          <cell r="G16">
            <v>6396008.7599999998</v>
          </cell>
          <cell r="H16">
            <v>5100166.3600000003</v>
          </cell>
          <cell r="I16">
            <v>4145098.57</v>
          </cell>
          <cell r="J16">
            <v>4627361.3600000003</v>
          </cell>
          <cell r="K16">
            <v>2739126.98</v>
          </cell>
          <cell r="L16">
            <v>7366488.3399999999</v>
          </cell>
          <cell r="M16">
            <v>27976523.390000001</v>
          </cell>
          <cell r="N16">
            <v>4576971.2150197234</v>
          </cell>
          <cell r="O16">
            <v>32553494.605019726</v>
          </cell>
          <cell r="P16">
            <v>4018118.5700197238</v>
          </cell>
          <cell r="Q16">
            <v>36571613.175039448</v>
          </cell>
          <cell r="R16">
            <v>4550816.3600000003</v>
          </cell>
          <cell r="S16">
            <v>41122429.535039447</v>
          </cell>
          <cell r="T16">
            <v>3676473.36</v>
          </cell>
          <cell r="U16">
            <v>44798902.895039447</v>
          </cell>
          <cell r="V16">
            <v>8641440.4900000002</v>
          </cell>
          <cell r="W16">
            <v>53440343.385039449</v>
          </cell>
          <cell r="X16">
            <v>0</v>
          </cell>
          <cell r="Y16">
            <v>53440343.385039449</v>
          </cell>
        </row>
        <row r="17">
          <cell r="A17" t="str">
            <v>CIUDAD DE MEXICO</v>
          </cell>
          <cell r="B17">
            <v>48794475.009999998</v>
          </cell>
          <cell r="C17">
            <v>1069300</v>
          </cell>
          <cell r="D17">
            <v>2609482.08</v>
          </cell>
          <cell r="E17">
            <v>3654114.58</v>
          </cell>
          <cell r="F17">
            <v>3487291.33</v>
          </cell>
          <cell r="G17">
            <v>7141405.9100000001</v>
          </cell>
          <cell r="H17">
            <v>4731824.58</v>
          </cell>
          <cell r="I17">
            <v>3827684.58</v>
          </cell>
          <cell r="J17">
            <v>4425145.58</v>
          </cell>
          <cell r="K17">
            <v>4860471.79</v>
          </cell>
          <cell r="L17">
            <v>9285617.370000001</v>
          </cell>
          <cell r="M17">
            <v>28665314.519999996</v>
          </cell>
          <cell r="N17">
            <v>0</v>
          </cell>
          <cell r="O17">
            <v>28665314.52</v>
          </cell>
          <cell r="P17">
            <v>0</v>
          </cell>
          <cell r="Q17">
            <v>28665314.52</v>
          </cell>
          <cell r="R17">
            <v>0</v>
          </cell>
          <cell r="S17">
            <v>28665314.52</v>
          </cell>
          <cell r="T17">
            <v>0</v>
          </cell>
          <cell r="U17">
            <v>28665314.52</v>
          </cell>
          <cell r="V17">
            <v>2470000</v>
          </cell>
          <cell r="W17">
            <v>31135314.52</v>
          </cell>
          <cell r="X17">
            <v>7030000</v>
          </cell>
          <cell r="Y17">
            <v>38165314.519999996</v>
          </cell>
        </row>
        <row r="18">
          <cell r="A18" t="str">
            <v>COAHUILA</v>
          </cell>
          <cell r="B18">
            <v>34330241.350000001</v>
          </cell>
          <cell r="C18">
            <v>827400</v>
          </cell>
          <cell r="D18">
            <v>1657093.74</v>
          </cell>
          <cell r="E18">
            <v>3411263.74</v>
          </cell>
          <cell r="F18">
            <v>1579018.86</v>
          </cell>
          <cell r="G18">
            <v>4990282.6000000006</v>
          </cell>
          <cell r="H18">
            <v>3962063.74</v>
          </cell>
          <cell r="I18">
            <v>2550413.7400000002</v>
          </cell>
          <cell r="J18">
            <v>2946783.74</v>
          </cell>
          <cell r="K18">
            <v>603453.16</v>
          </cell>
          <cell r="L18">
            <v>3550236.9000000004</v>
          </cell>
          <cell r="M18">
            <v>17537490.720000003</v>
          </cell>
          <cell r="N18">
            <v>3379471.4101725835</v>
          </cell>
          <cell r="O18">
            <v>20916962.130172588</v>
          </cell>
          <cell r="P18">
            <v>2644213.1543392502</v>
          </cell>
          <cell r="Q18">
            <v>23561175.284511838</v>
          </cell>
          <cell r="R18">
            <v>4221708.74</v>
          </cell>
          <cell r="S18">
            <v>27782884.024511836</v>
          </cell>
          <cell r="T18">
            <v>5198958.74</v>
          </cell>
          <cell r="U18">
            <v>32981842.764511839</v>
          </cell>
          <cell r="V18">
            <v>6000000</v>
          </cell>
          <cell r="W18">
            <v>38981842.764511839</v>
          </cell>
          <cell r="X18">
            <v>700000</v>
          </cell>
          <cell r="Y18">
            <v>39681842.764511839</v>
          </cell>
        </row>
        <row r="19">
          <cell r="A19" t="str">
            <v>COLIMA</v>
          </cell>
          <cell r="B19">
            <v>11217902.66</v>
          </cell>
          <cell r="C19">
            <v>245400</v>
          </cell>
          <cell r="D19">
            <v>564449.94999999995</v>
          </cell>
          <cell r="E19">
            <v>667434.94999999995</v>
          </cell>
          <cell r="F19">
            <v>386945.25</v>
          </cell>
          <cell r="G19">
            <v>1054380.2</v>
          </cell>
          <cell r="H19">
            <v>752199.95</v>
          </cell>
          <cell r="I19">
            <v>700949.95</v>
          </cell>
          <cell r="J19">
            <v>764764.95</v>
          </cell>
          <cell r="K19">
            <v>443053.37</v>
          </cell>
          <cell r="L19">
            <v>1207818.3199999998</v>
          </cell>
          <cell r="M19">
            <v>4525198.37</v>
          </cell>
          <cell r="N19">
            <v>834556.45035009854</v>
          </cell>
          <cell r="O19">
            <v>5359754.8203500975</v>
          </cell>
          <cell r="P19">
            <v>776193.7011834319</v>
          </cell>
          <cell r="Q19">
            <v>6135948.5215335293</v>
          </cell>
          <cell r="R19">
            <v>935639.95</v>
          </cell>
          <cell r="S19">
            <v>7071588.4715335295</v>
          </cell>
          <cell r="T19">
            <v>802244.95</v>
          </cell>
          <cell r="U19">
            <v>7873833.4215335296</v>
          </cell>
          <cell r="V19">
            <v>1946854.95</v>
          </cell>
          <cell r="W19">
            <v>9820688.3715335298</v>
          </cell>
          <cell r="X19">
            <v>0</v>
          </cell>
          <cell r="Y19">
            <v>9820688.3715335298</v>
          </cell>
        </row>
        <row r="20">
          <cell r="A20" t="str">
            <v>DURANGO</v>
          </cell>
          <cell r="B20">
            <v>45551935.130000003</v>
          </cell>
          <cell r="C20">
            <v>1334200.0000000002</v>
          </cell>
          <cell r="D20">
            <v>3089486.36</v>
          </cell>
          <cell r="E20">
            <v>3803433.86</v>
          </cell>
          <cell r="F20">
            <v>1935444.62</v>
          </cell>
          <cell r="G20">
            <v>5738878.4800000004</v>
          </cell>
          <cell r="H20">
            <v>4474038.8600000003</v>
          </cell>
          <cell r="I20">
            <v>3575857.07</v>
          </cell>
          <cell r="J20">
            <v>4363173.8600000003</v>
          </cell>
          <cell r="K20">
            <v>804494.38</v>
          </cell>
          <cell r="L20">
            <v>5167668.24</v>
          </cell>
          <cell r="M20">
            <v>23380129.010000002</v>
          </cell>
          <cell r="N20">
            <v>4456407.0729783038</v>
          </cell>
          <cell r="O20">
            <v>27836536.082978301</v>
          </cell>
          <cell r="P20">
            <v>0</v>
          </cell>
          <cell r="Q20">
            <v>27836536.082978301</v>
          </cell>
          <cell r="R20">
            <v>4538443.8600000003</v>
          </cell>
          <cell r="S20">
            <v>32374979.9429783</v>
          </cell>
          <cell r="T20">
            <v>2438275.8199999998</v>
          </cell>
          <cell r="U20">
            <v>34813255.7629783</v>
          </cell>
          <cell r="V20">
            <v>4314446.53</v>
          </cell>
          <cell r="W20">
            <v>39127702.292978302</v>
          </cell>
          <cell r="X20">
            <v>3500000</v>
          </cell>
          <cell r="Y20">
            <v>42627702.292978302</v>
          </cell>
        </row>
        <row r="21">
          <cell r="A21" t="str">
            <v>GUANAJUATO</v>
          </cell>
          <cell r="B21">
            <v>55106772.130000003</v>
          </cell>
          <cell r="C21">
            <v>916000.00000000012</v>
          </cell>
          <cell r="D21">
            <v>1123744.47</v>
          </cell>
          <cell r="E21">
            <v>2697699.47</v>
          </cell>
          <cell r="F21">
            <v>2008284.27</v>
          </cell>
          <cell r="G21">
            <v>4705983.74</v>
          </cell>
          <cell r="H21">
            <v>3408399.47</v>
          </cell>
          <cell r="I21">
            <v>2913885.01</v>
          </cell>
          <cell r="J21">
            <v>3497930.01</v>
          </cell>
          <cell r="K21">
            <v>590335.91</v>
          </cell>
          <cell r="L21">
            <v>4088265.92</v>
          </cell>
          <cell r="M21">
            <v>17156278.609999999</v>
          </cell>
          <cell r="N21">
            <v>4051657.7658481258</v>
          </cell>
          <cell r="O21">
            <v>21207936.375848126</v>
          </cell>
          <cell r="P21">
            <v>0</v>
          </cell>
          <cell r="Q21">
            <v>21207936.375848126</v>
          </cell>
          <cell r="R21">
            <v>0</v>
          </cell>
          <cell r="S21">
            <v>21207936.375848126</v>
          </cell>
          <cell r="T21">
            <v>0</v>
          </cell>
          <cell r="U21">
            <v>21207936.375848126</v>
          </cell>
          <cell r="V21">
            <v>0</v>
          </cell>
          <cell r="W21">
            <v>21207936.375848126</v>
          </cell>
          <cell r="X21">
            <v>912024.39</v>
          </cell>
          <cell r="Y21">
            <v>22119960.765848126</v>
          </cell>
        </row>
        <row r="22">
          <cell r="A22" t="str">
            <v>GUERRERO</v>
          </cell>
          <cell r="B22">
            <v>103306010.06999999</v>
          </cell>
          <cell r="C22">
            <v>1307800</v>
          </cell>
          <cell r="D22">
            <v>3057627.7</v>
          </cell>
          <cell r="E22">
            <v>4813182.7</v>
          </cell>
          <cell r="F22">
            <v>2264437.4</v>
          </cell>
          <cell r="G22">
            <v>7077620.0999999996</v>
          </cell>
          <cell r="H22">
            <v>4679327.7</v>
          </cell>
          <cell r="I22">
            <v>4081944.61</v>
          </cell>
          <cell r="J22">
            <v>4083779.61</v>
          </cell>
          <cell r="K22">
            <v>865518.95</v>
          </cell>
          <cell r="L22">
            <v>4949298.5599999996</v>
          </cell>
          <cell r="M22">
            <v>25153618.669999998</v>
          </cell>
          <cell r="N22">
            <v>3663194.6143984222</v>
          </cell>
          <cell r="O22">
            <v>28816813.284398422</v>
          </cell>
          <cell r="P22">
            <v>0</v>
          </cell>
          <cell r="Q22">
            <v>28816813.284398422</v>
          </cell>
          <cell r="R22">
            <v>4932122.7</v>
          </cell>
          <cell r="S22">
            <v>33748935.984398425</v>
          </cell>
          <cell r="T22">
            <v>4164872.7</v>
          </cell>
          <cell r="U22">
            <v>37913808.684398428</v>
          </cell>
          <cell r="V22">
            <v>10920400</v>
          </cell>
          <cell r="W22">
            <v>48834208.684398428</v>
          </cell>
          <cell r="X22">
            <v>0</v>
          </cell>
          <cell r="Y22">
            <v>48834208.684398428</v>
          </cell>
        </row>
        <row r="23">
          <cell r="A23" t="str">
            <v>HIDALGO</v>
          </cell>
          <cell r="B23">
            <v>48538018.359999992</v>
          </cell>
          <cell r="C23">
            <v>1075899.9999999998</v>
          </cell>
          <cell r="D23">
            <v>2832381.6</v>
          </cell>
          <cell r="E23">
            <v>3025334.1</v>
          </cell>
          <cell r="F23">
            <v>1726399.57</v>
          </cell>
          <cell r="G23">
            <v>4751733.67</v>
          </cell>
          <cell r="H23">
            <v>3679959.1</v>
          </cell>
          <cell r="I23">
            <v>3073960.27</v>
          </cell>
          <cell r="J23">
            <v>3355174.1</v>
          </cell>
          <cell r="K23">
            <v>668846.86</v>
          </cell>
          <cell r="L23">
            <v>4024020.96</v>
          </cell>
          <cell r="M23">
            <v>19437955.600000001</v>
          </cell>
          <cell r="N23">
            <v>3260217.6752514797</v>
          </cell>
          <cell r="O23">
            <v>22698173.275251478</v>
          </cell>
          <cell r="P23">
            <v>0</v>
          </cell>
          <cell r="Q23">
            <v>22698173.275251478</v>
          </cell>
          <cell r="R23">
            <v>3415494.1</v>
          </cell>
          <cell r="S23">
            <v>26113667.375251479</v>
          </cell>
          <cell r="T23">
            <v>1899909.66</v>
          </cell>
          <cell r="U23">
            <v>28013577.03525148</v>
          </cell>
          <cell r="V23">
            <v>3500000</v>
          </cell>
          <cell r="W23">
            <v>31513577.03525148</v>
          </cell>
          <cell r="X23">
            <v>5676683.6600000001</v>
          </cell>
          <cell r="Y23">
            <v>37190260.69525148</v>
          </cell>
        </row>
        <row r="24">
          <cell r="A24" t="str">
            <v>JALISCO</v>
          </cell>
          <cell r="B24">
            <v>37593176.960000001</v>
          </cell>
          <cell r="C24">
            <v>682400</v>
          </cell>
          <cell r="D24">
            <v>1065324.1399999999</v>
          </cell>
          <cell r="E24">
            <v>1218016.6399999999</v>
          </cell>
          <cell r="F24">
            <v>1616415.39</v>
          </cell>
          <cell r="G24">
            <v>2834432.03</v>
          </cell>
          <cell r="H24">
            <v>1984821.64</v>
          </cell>
          <cell r="I24">
            <v>1367010.43</v>
          </cell>
          <cell r="J24">
            <v>1434760.43</v>
          </cell>
          <cell r="K24">
            <v>333860.19</v>
          </cell>
          <cell r="L24">
            <v>1768620.6199999999</v>
          </cell>
          <cell r="M24">
            <v>9702608.8599999994</v>
          </cell>
          <cell r="N24">
            <v>1614370.4517578895</v>
          </cell>
          <cell r="O24">
            <v>11316979.311757889</v>
          </cell>
          <cell r="P24">
            <v>0</v>
          </cell>
          <cell r="Q24">
            <v>11316979.311757889</v>
          </cell>
          <cell r="R24">
            <v>0</v>
          </cell>
          <cell r="S24">
            <v>11316979.311757889</v>
          </cell>
          <cell r="T24">
            <v>0</v>
          </cell>
          <cell r="U24">
            <v>11316979.311757889</v>
          </cell>
          <cell r="V24">
            <v>0</v>
          </cell>
          <cell r="W24">
            <v>11316979.311757889</v>
          </cell>
          <cell r="X24">
            <v>0</v>
          </cell>
          <cell r="Y24">
            <v>11316979.311757889</v>
          </cell>
        </row>
        <row r="25">
          <cell r="A25" t="str">
            <v>MEXICO</v>
          </cell>
          <cell r="B25">
            <v>223002200.78</v>
          </cell>
          <cell r="C25">
            <v>2913700</v>
          </cell>
          <cell r="D25">
            <v>8818277.1899999995</v>
          </cell>
          <cell r="E25">
            <v>12843439.689999999</v>
          </cell>
          <cell r="F25">
            <v>10996491.949999999</v>
          </cell>
          <cell r="G25">
            <v>23839931.640000001</v>
          </cell>
          <cell r="H25">
            <v>15577264.689999999</v>
          </cell>
          <cell r="I25">
            <v>12598704.689999999</v>
          </cell>
          <cell r="J25">
            <v>13020174.689999999</v>
          </cell>
          <cell r="K25">
            <v>15674497.800000001</v>
          </cell>
          <cell r="L25">
            <v>28694672.490000002</v>
          </cell>
          <cell r="M25">
            <v>92442550.700000003</v>
          </cell>
          <cell r="N25">
            <v>12743576.279999999</v>
          </cell>
          <cell r="O25">
            <v>105186126.97999999</v>
          </cell>
          <cell r="P25">
            <v>0</v>
          </cell>
          <cell r="Q25">
            <v>105186126.97999999</v>
          </cell>
          <cell r="R25">
            <v>11572450.329999998</v>
          </cell>
          <cell r="S25">
            <v>116758577.30999999</v>
          </cell>
          <cell r="T25">
            <v>2325000</v>
          </cell>
          <cell r="U25">
            <v>119083577.30999999</v>
          </cell>
          <cell r="V25">
            <v>0</v>
          </cell>
          <cell r="W25">
            <v>119083577.30999999</v>
          </cell>
          <cell r="X25">
            <v>0</v>
          </cell>
          <cell r="Y25">
            <v>119083577.30999999</v>
          </cell>
        </row>
        <row r="26">
          <cell r="A26" t="str">
            <v>MICHOACAN</v>
          </cell>
          <cell r="B26">
            <v>107432110.26000001</v>
          </cell>
          <cell r="C26">
            <v>1515400</v>
          </cell>
          <cell r="D26">
            <v>5637533.6500000004</v>
          </cell>
          <cell r="E26">
            <v>6837683.6500000004</v>
          </cell>
          <cell r="F26">
            <v>4818749.3499999996</v>
          </cell>
          <cell r="G26">
            <v>11656433</v>
          </cell>
          <cell r="H26">
            <v>6858498.6500000004</v>
          </cell>
          <cell r="I26">
            <v>5371779.0199999996</v>
          </cell>
          <cell r="J26">
            <v>6422288.6500000004</v>
          </cell>
          <cell r="K26">
            <v>7648975.8899999997</v>
          </cell>
          <cell r="L26">
            <v>14071264.539999999</v>
          </cell>
          <cell r="M26">
            <v>45110908.859999999</v>
          </cell>
          <cell r="N26">
            <v>6496015.0196129195</v>
          </cell>
          <cell r="O26">
            <v>51606923.879612923</v>
          </cell>
          <cell r="P26">
            <v>5978534.0216962527</v>
          </cell>
          <cell r="Q26">
            <v>57585457.901309177</v>
          </cell>
          <cell r="R26">
            <v>7308118.6500000004</v>
          </cell>
          <cell r="S26">
            <v>64893576.551309176</v>
          </cell>
          <cell r="T26">
            <v>6601593.6500000004</v>
          </cell>
          <cell r="U26">
            <v>71495170.201309174</v>
          </cell>
          <cell r="V26">
            <v>0</v>
          </cell>
          <cell r="W26">
            <v>71495170.201309174</v>
          </cell>
          <cell r="X26">
            <v>0</v>
          </cell>
          <cell r="Y26">
            <v>71495170.201309174</v>
          </cell>
        </row>
        <row r="27">
          <cell r="A27" t="str">
            <v>MORELOS</v>
          </cell>
          <cell r="B27">
            <v>24113543.679999996</v>
          </cell>
          <cell r="C27">
            <v>469500</v>
          </cell>
          <cell r="D27">
            <v>1015274.72</v>
          </cell>
          <cell r="E27">
            <v>1354389.72</v>
          </cell>
          <cell r="F27">
            <v>812470.31</v>
          </cell>
          <cell r="G27">
            <v>2166860.0300000003</v>
          </cell>
          <cell r="H27">
            <v>1708089.72</v>
          </cell>
          <cell r="I27">
            <v>1351669.72</v>
          </cell>
          <cell r="J27">
            <v>1468549.72</v>
          </cell>
          <cell r="K27">
            <v>291496.52</v>
          </cell>
          <cell r="L27">
            <v>1760046.24</v>
          </cell>
          <cell r="M27">
            <v>8471440.4299999997</v>
          </cell>
          <cell r="N27">
            <v>1363540.0160946746</v>
          </cell>
          <cell r="O27">
            <v>9834980.446094675</v>
          </cell>
          <cell r="P27">
            <v>0</v>
          </cell>
          <cell r="Q27">
            <v>9834980.446094675</v>
          </cell>
          <cell r="R27">
            <v>1703714.72</v>
          </cell>
          <cell r="S27">
            <v>11538695.166094676</v>
          </cell>
          <cell r="T27">
            <v>906363.22</v>
          </cell>
          <cell r="U27">
            <v>12445058.386094676</v>
          </cell>
          <cell r="V27">
            <v>3520455</v>
          </cell>
          <cell r="W27">
            <v>15965513.386094676</v>
          </cell>
          <cell r="X27">
            <v>266628</v>
          </cell>
          <cell r="Y27">
            <v>16232141.386094676</v>
          </cell>
        </row>
        <row r="28">
          <cell r="A28" t="str">
            <v>NAYARIT</v>
          </cell>
          <cell r="B28">
            <v>14648319.07</v>
          </cell>
          <cell r="C28">
            <v>351800</v>
          </cell>
          <cell r="D28">
            <v>753887.71</v>
          </cell>
          <cell r="E28">
            <v>1036132.71</v>
          </cell>
          <cell r="F28">
            <v>619425.91</v>
          </cell>
          <cell r="G28">
            <v>1655558.62</v>
          </cell>
          <cell r="H28">
            <v>1341217.71</v>
          </cell>
          <cell r="I28">
            <v>1020844.01</v>
          </cell>
          <cell r="J28">
            <v>1170112.71</v>
          </cell>
          <cell r="K28">
            <v>224269.29</v>
          </cell>
          <cell r="L28">
            <v>1394382</v>
          </cell>
          <cell r="M28">
            <v>6517690.0499999998</v>
          </cell>
          <cell r="N28">
            <v>1464141.7392504932</v>
          </cell>
          <cell r="O28">
            <v>7981831.789250493</v>
          </cell>
          <cell r="P28">
            <v>0</v>
          </cell>
          <cell r="Q28">
            <v>7981831.789250493</v>
          </cell>
          <cell r="R28">
            <v>1449977.71</v>
          </cell>
          <cell r="S28">
            <v>9431809.4992504939</v>
          </cell>
          <cell r="T28">
            <v>0</v>
          </cell>
          <cell r="U28">
            <v>9431809.4992504939</v>
          </cell>
          <cell r="V28">
            <v>2998147.7142504929</v>
          </cell>
          <cell r="W28">
            <v>12429957.213500988</v>
          </cell>
          <cell r="X28">
            <v>0</v>
          </cell>
          <cell r="Y28">
            <v>12429957.213500988</v>
          </cell>
        </row>
        <row r="29">
          <cell r="A29" t="str">
            <v>NUEVO LEON</v>
          </cell>
          <cell r="B29">
            <v>38225745.799999997</v>
          </cell>
          <cell r="C29">
            <v>424599.99999999994</v>
          </cell>
          <cell r="D29">
            <v>2463917.0699999998</v>
          </cell>
          <cell r="E29">
            <v>2610767.0699999998</v>
          </cell>
          <cell r="F29">
            <v>1744142.28</v>
          </cell>
          <cell r="G29">
            <v>4354909.3499999996</v>
          </cell>
          <cell r="H29">
            <v>3142817.07</v>
          </cell>
          <cell r="I29">
            <v>2462481.48</v>
          </cell>
          <cell r="J29">
            <v>2832207.07</v>
          </cell>
          <cell r="K29">
            <v>3201732.04</v>
          </cell>
          <cell r="L29">
            <v>6033939.1099999994</v>
          </cell>
          <cell r="M29">
            <v>18882664.079999998</v>
          </cell>
          <cell r="N29">
            <v>0</v>
          </cell>
          <cell r="O29">
            <v>18882664.079999998</v>
          </cell>
          <cell r="P29">
            <v>0</v>
          </cell>
          <cell r="Q29">
            <v>18882664.079999998</v>
          </cell>
          <cell r="R29">
            <v>2956272.07</v>
          </cell>
          <cell r="S29">
            <v>21838936.149999999</v>
          </cell>
          <cell r="T29">
            <v>984560.57</v>
          </cell>
          <cell r="U29">
            <v>22823496.719999999</v>
          </cell>
          <cell r="V29">
            <v>5694043</v>
          </cell>
          <cell r="W29">
            <v>28517539.719999999</v>
          </cell>
          <cell r="X29">
            <v>0</v>
          </cell>
          <cell r="Y29">
            <v>28517539.719999999</v>
          </cell>
        </row>
        <row r="30">
          <cell r="A30" t="str">
            <v>OAXACA</v>
          </cell>
          <cell r="B30">
            <v>94592087.800000012</v>
          </cell>
          <cell r="C30">
            <v>2149800</v>
          </cell>
          <cell r="D30">
            <v>4451278.07</v>
          </cell>
          <cell r="E30">
            <v>5807070.5700000003</v>
          </cell>
          <cell r="F30">
            <v>3133667.7</v>
          </cell>
          <cell r="G30">
            <v>8940738.2699999996</v>
          </cell>
          <cell r="H30">
            <v>8150290.5700000003</v>
          </cell>
          <cell r="I30">
            <v>6023268.2300000004</v>
          </cell>
          <cell r="J30">
            <v>6031845.5700000003</v>
          </cell>
          <cell r="K30">
            <v>3879805</v>
          </cell>
          <cell r="L30">
            <v>9911650.5700000003</v>
          </cell>
          <cell r="M30">
            <v>39627025.710000008</v>
          </cell>
          <cell r="N30">
            <v>6170835.6144847134</v>
          </cell>
          <cell r="O30">
            <v>45797861.324484713</v>
          </cell>
          <cell r="P30">
            <v>5352838.2332347138</v>
          </cell>
          <cell r="Q30">
            <v>51150699.557719424</v>
          </cell>
          <cell r="R30">
            <v>8192585.5700000003</v>
          </cell>
          <cell r="S30">
            <v>59343285.127719425</v>
          </cell>
          <cell r="T30">
            <v>5658270.5700000003</v>
          </cell>
          <cell r="U30">
            <v>65001555.697719425</v>
          </cell>
          <cell r="V30">
            <v>11921625.566568047</v>
          </cell>
          <cell r="W30">
            <v>76923181.264287472</v>
          </cell>
          <cell r="X30">
            <v>5000000</v>
          </cell>
          <cell r="Y30">
            <v>81923181.264287472</v>
          </cell>
        </row>
        <row r="31">
          <cell r="A31" t="str">
            <v>PUEBLA</v>
          </cell>
          <cell r="B31">
            <v>80108580.790000007</v>
          </cell>
          <cell r="C31">
            <v>1681100</v>
          </cell>
          <cell r="D31">
            <v>4492492.12</v>
          </cell>
          <cell r="E31">
            <v>5527742.1200000001</v>
          </cell>
          <cell r="F31">
            <v>2885199.25</v>
          </cell>
          <cell r="G31">
            <v>8412941.370000001</v>
          </cell>
          <cell r="H31">
            <v>7194877.1200000001</v>
          </cell>
          <cell r="I31">
            <v>5383222.6799999997</v>
          </cell>
          <cell r="J31">
            <v>5753427.1200000001</v>
          </cell>
          <cell r="K31">
            <v>1173052.05</v>
          </cell>
          <cell r="L31">
            <v>6926479.1699999999</v>
          </cell>
          <cell r="M31">
            <v>34091112.460000001</v>
          </cell>
          <cell r="N31">
            <v>5440372.6765286</v>
          </cell>
          <cell r="O31">
            <v>39531485.136528604</v>
          </cell>
          <cell r="P31">
            <v>0</v>
          </cell>
          <cell r="Q31">
            <v>39531485.136528604</v>
          </cell>
          <cell r="R31">
            <v>0</v>
          </cell>
          <cell r="S31">
            <v>39531485.136528604</v>
          </cell>
          <cell r="T31">
            <v>6735227</v>
          </cell>
          <cell r="U31">
            <v>46266712.136528604</v>
          </cell>
          <cell r="V31">
            <v>9802536.2699999996</v>
          </cell>
          <cell r="W31">
            <v>56069248.406528607</v>
          </cell>
          <cell r="X31">
            <v>3539508.8</v>
          </cell>
          <cell r="Y31">
            <v>59608757.206528604</v>
          </cell>
        </row>
        <row r="32">
          <cell r="A32" t="str">
            <v>QUERETARO</v>
          </cell>
          <cell r="B32">
            <v>44656105.920000002</v>
          </cell>
          <cell r="C32">
            <v>728099.99999999977</v>
          </cell>
          <cell r="D32">
            <v>3269303.89</v>
          </cell>
          <cell r="E32">
            <v>3826336.39</v>
          </cell>
          <cell r="F32">
            <v>2214826.71</v>
          </cell>
          <cell r="G32">
            <v>6041163.0999999996</v>
          </cell>
          <cell r="H32">
            <v>4002566.39</v>
          </cell>
          <cell r="I32">
            <v>3449046.39</v>
          </cell>
          <cell r="J32">
            <v>3879871.39</v>
          </cell>
          <cell r="K32">
            <v>4363336.1399999997</v>
          </cell>
          <cell r="L32">
            <v>8243207.5299999993</v>
          </cell>
          <cell r="M32">
            <v>25733387.300000001</v>
          </cell>
          <cell r="N32">
            <v>3467550.0617998028</v>
          </cell>
          <cell r="O32">
            <v>29200937.361799799</v>
          </cell>
          <cell r="P32">
            <v>3195670.7642998029</v>
          </cell>
          <cell r="Q32">
            <v>32396608.126099601</v>
          </cell>
          <cell r="R32">
            <v>3974981.39</v>
          </cell>
          <cell r="S32">
            <v>36371589.516099602</v>
          </cell>
          <cell r="T32">
            <v>0</v>
          </cell>
          <cell r="U32">
            <v>36371589.516099602</v>
          </cell>
          <cell r="V32">
            <v>0</v>
          </cell>
          <cell r="W32">
            <v>36371589.516099602</v>
          </cell>
          <cell r="X32">
            <v>0</v>
          </cell>
          <cell r="Y32">
            <v>36371589.516099602</v>
          </cell>
        </row>
        <row r="33">
          <cell r="A33" t="str">
            <v>QUINTANA ROO</v>
          </cell>
          <cell r="B33">
            <v>18861344.59</v>
          </cell>
          <cell r="C33">
            <v>534400</v>
          </cell>
          <cell r="D33">
            <v>726895.09</v>
          </cell>
          <cell r="E33">
            <v>1169150.0900000001</v>
          </cell>
          <cell r="F33">
            <v>844050.19</v>
          </cell>
          <cell r="G33">
            <v>2013200.28</v>
          </cell>
          <cell r="H33">
            <v>1380190.09</v>
          </cell>
          <cell r="I33">
            <v>1160960.0900000001</v>
          </cell>
          <cell r="J33">
            <v>1197493.42</v>
          </cell>
          <cell r="K33">
            <v>761167.19</v>
          </cell>
          <cell r="L33">
            <v>1958660.6099999999</v>
          </cell>
          <cell r="M33">
            <v>7774306.1599999992</v>
          </cell>
          <cell r="N33">
            <v>1316725.7665631163</v>
          </cell>
          <cell r="O33">
            <v>9091031.9265631158</v>
          </cell>
          <cell r="P33">
            <v>0</v>
          </cell>
          <cell r="Q33">
            <v>9091031.9265631158</v>
          </cell>
          <cell r="R33">
            <v>1465545.09</v>
          </cell>
          <cell r="S33">
            <v>10556577.016563116</v>
          </cell>
          <cell r="T33">
            <v>0</v>
          </cell>
          <cell r="U33">
            <v>10556577.016563116</v>
          </cell>
          <cell r="V33">
            <v>2250000</v>
          </cell>
          <cell r="W33">
            <v>12806577.016563116</v>
          </cell>
          <cell r="X33">
            <v>0</v>
          </cell>
          <cell r="Y33">
            <v>12806577.016563116</v>
          </cell>
        </row>
        <row r="34">
          <cell r="A34" t="str">
            <v>SAN LUIS POTOSI</v>
          </cell>
          <cell r="B34">
            <v>49289805.229999997</v>
          </cell>
          <cell r="C34">
            <v>804599.99999999988</v>
          </cell>
          <cell r="D34">
            <v>3831474.76</v>
          </cell>
          <cell r="E34">
            <v>4711697.26</v>
          </cell>
          <cell r="F34">
            <v>1522771.58</v>
          </cell>
          <cell r="G34">
            <v>6234468.8399999999</v>
          </cell>
          <cell r="H34">
            <v>5233332.26</v>
          </cell>
          <cell r="I34">
            <v>4707057.26</v>
          </cell>
          <cell r="J34">
            <v>4738817.26</v>
          </cell>
          <cell r="K34">
            <v>0</v>
          </cell>
          <cell r="L34">
            <v>4738817.26</v>
          </cell>
          <cell r="M34">
            <v>25549750.379999995</v>
          </cell>
          <cell r="N34">
            <v>4651766.0356015787</v>
          </cell>
          <cell r="O34">
            <v>30201516.415601574</v>
          </cell>
          <cell r="P34">
            <v>0</v>
          </cell>
          <cell r="Q34">
            <v>30201516.415601574</v>
          </cell>
          <cell r="R34">
            <v>5174607.26</v>
          </cell>
          <cell r="S34">
            <v>35376123.675601572</v>
          </cell>
          <cell r="T34">
            <v>4726698.6900000004</v>
          </cell>
          <cell r="U34">
            <v>40102822.365601569</v>
          </cell>
          <cell r="V34">
            <v>8473000</v>
          </cell>
          <cell r="W34">
            <v>48575822.365601569</v>
          </cell>
          <cell r="X34">
            <v>2000000</v>
          </cell>
          <cell r="Y34">
            <v>50575822.365601569</v>
          </cell>
        </row>
        <row r="35">
          <cell r="A35" t="str">
            <v>SINALOA</v>
          </cell>
          <cell r="B35">
            <v>22776531.190000001</v>
          </cell>
          <cell r="C35">
            <v>585400</v>
          </cell>
          <cell r="D35">
            <v>833955.43</v>
          </cell>
          <cell r="E35">
            <v>1004447.93</v>
          </cell>
          <cell r="F35">
            <v>1045595.95</v>
          </cell>
          <cell r="G35">
            <v>2050043.88</v>
          </cell>
          <cell r="H35">
            <v>988352.93</v>
          </cell>
          <cell r="I35">
            <v>958222.93</v>
          </cell>
          <cell r="J35">
            <v>2167877.9300000002</v>
          </cell>
          <cell r="K35">
            <v>270254.51</v>
          </cell>
          <cell r="L35">
            <v>2438132.4400000004</v>
          </cell>
          <cell r="M35">
            <v>7854107.6099999994</v>
          </cell>
          <cell r="N35">
            <v>2304582.5571992109</v>
          </cell>
          <cell r="O35">
            <v>10158690.167199211</v>
          </cell>
          <cell r="P35">
            <v>0</v>
          </cell>
          <cell r="Q35">
            <v>10158690.167199211</v>
          </cell>
          <cell r="R35">
            <v>1988632.93</v>
          </cell>
          <cell r="S35">
            <v>12147323.097199211</v>
          </cell>
          <cell r="T35">
            <v>0</v>
          </cell>
          <cell r="U35">
            <v>12147323.097199211</v>
          </cell>
          <cell r="V35">
            <v>2074920.83</v>
          </cell>
          <cell r="W35">
            <v>14222243.927199211</v>
          </cell>
          <cell r="X35">
            <v>0</v>
          </cell>
          <cell r="Y35">
            <v>14222243.927199211</v>
          </cell>
        </row>
        <row r="36">
          <cell r="A36" t="str">
            <v>SONORA</v>
          </cell>
          <cell r="B36">
            <v>36847848.589999996</v>
          </cell>
          <cell r="C36">
            <v>567500</v>
          </cell>
          <cell r="D36">
            <v>2618404.35</v>
          </cell>
          <cell r="E36">
            <v>3683061.85</v>
          </cell>
          <cell r="F36">
            <v>1236831.94</v>
          </cell>
          <cell r="G36">
            <v>4919893.79</v>
          </cell>
          <cell r="H36">
            <v>4525696.8499999996</v>
          </cell>
          <cell r="I36">
            <v>3915466.85</v>
          </cell>
          <cell r="J36">
            <v>4019191.85</v>
          </cell>
          <cell r="K36">
            <v>732885.49</v>
          </cell>
          <cell r="L36">
            <v>4752077.34</v>
          </cell>
          <cell r="M36">
            <v>21299039.18</v>
          </cell>
          <cell r="N36">
            <v>3803131.8491124264</v>
          </cell>
          <cell r="O36">
            <v>25102171.029112425</v>
          </cell>
          <cell r="P36">
            <v>0</v>
          </cell>
          <cell r="Q36">
            <v>25102171.029112425</v>
          </cell>
          <cell r="R36">
            <v>3921661.85</v>
          </cell>
          <cell r="S36">
            <v>29023832.879112426</v>
          </cell>
          <cell r="T36">
            <v>2378677.8199999998</v>
          </cell>
          <cell r="U36">
            <v>31402510.699112426</v>
          </cell>
          <cell r="V36">
            <v>8986077</v>
          </cell>
          <cell r="W36">
            <v>40388587.69911243</v>
          </cell>
          <cell r="X36">
            <v>3000000</v>
          </cell>
          <cell r="Y36">
            <v>43388587.69911243</v>
          </cell>
        </row>
        <row r="37">
          <cell r="A37" t="str">
            <v>TABASCO</v>
          </cell>
          <cell r="B37">
            <v>25182996.100000001</v>
          </cell>
          <cell r="C37">
            <v>464100</v>
          </cell>
          <cell r="D37">
            <v>382795.05</v>
          </cell>
          <cell r="E37">
            <v>570670.05000000005</v>
          </cell>
          <cell r="F37">
            <v>801198.34</v>
          </cell>
          <cell r="G37">
            <v>1371868.3900000001</v>
          </cell>
          <cell r="H37">
            <v>1063880.05</v>
          </cell>
          <cell r="I37">
            <v>740533.88</v>
          </cell>
          <cell r="J37">
            <v>726453.88</v>
          </cell>
          <cell r="K37">
            <v>169255.56</v>
          </cell>
          <cell r="L37">
            <v>895709.44</v>
          </cell>
          <cell r="M37">
            <v>4918886.8099999996</v>
          </cell>
          <cell r="N37">
            <v>1012784.1141913214</v>
          </cell>
          <cell r="O37">
            <v>5931670.9241913222</v>
          </cell>
          <cell r="P37">
            <v>0</v>
          </cell>
          <cell r="Q37">
            <v>5931670.9241913222</v>
          </cell>
          <cell r="R37">
            <v>2022235.05</v>
          </cell>
          <cell r="S37">
            <v>7953905.974191322</v>
          </cell>
          <cell r="T37">
            <v>0</v>
          </cell>
          <cell r="U37">
            <v>7953905.974191322</v>
          </cell>
          <cell r="V37">
            <v>3584897</v>
          </cell>
          <cell r="W37">
            <v>11538802.974191323</v>
          </cell>
          <cell r="X37">
            <v>363224</v>
          </cell>
          <cell r="Y37">
            <v>11902026.974191323</v>
          </cell>
        </row>
        <row r="38">
          <cell r="A38" t="str">
            <v>TAMAULIPAS</v>
          </cell>
          <cell r="B38">
            <v>34007400.579999998</v>
          </cell>
          <cell r="C38">
            <v>511500</v>
          </cell>
          <cell r="D38">
            <v>1718862.34</v>
          </cell>
          <cell r="E38">
            <v>2089424.84</v>
          </cell>
          <cell r="F38">
            <v>1146559.3700000001</v>
          </cell>
          <cell r="G38">
            <v>3235984.21</v>
          </cell>
          <cell r="H38">
            <v>2687189.84</v>
          </cell>
          <cell r="I38">
            <v>2337682.09</v>
          </cell>
          <cell r="J38">
            <v>2685352.09</v>
          </cell>
          <cell r="K38">
            <v>469553.88</v>
          </cell>
          <cell r="L38">
            <v>3154905.9699999997</v>
          </cell>
          <cell r="M38">
            <v>13646124.449999999</v>
          </cell>
          <cell r="N38">
            <v>3060657.3305769227</v>
          </cell>
          <cell r="O38">
            <v>16706781.780576922</v>
          </cell>
          <cell r="P38">
            <v>0</v>
          </cell>
          <cell r="Q38">
            <v>16706781.780576922</v>
          </cell>
          <cell r="R38">
            <v>3152459.84</v>
          </cell>
          <cell r="S38">
            <v>19859241.620576922</v>
          </cell>
          <cell r="T38">
            <v>0</v>
          </cell>
          <cell r="U38">
            <v>19859241.620576922</v>
          </cell>
          <cell r="V38">
            <v>4234859.83974359</v>
          </cell>
          <cell r="W38">
            <v>24094101.46032051</v>
          </cell>
          <cell r="X38">
            <v>0</v>
          </cell>
          <cell r="Y38">
            <v>24094101.46032051</v>
          </cell>
        </row>
        <row r="39">
          <cell r="A39" t="str">
            <v>TLAXCALA</v>
          </cell>
          <cell r="B39">
            <v>13999799.120000001</v>
          </cell>
          <cell r="C39">
            <v>502800</v>
          </cell>
          <cell r="D39">
            <v>780665.8</v>
          </cell>
          <cell r="E39">
            <v>935640.8</v>
          </cell>
          <cell r="F39">
            <v>723481.22</v>
          </cell>
          <cell r="G39">
            <v>1659122.02</v>
          </cell>
          <cell r="H39">
            <v>1369080.8</v>
          </cell>
          <cell r="I39">
            <v>1103565.8</v>
          </cell>
          <cell r="J39">
            <v>1141015.8</v>
          </cell>
          <cell r="K39">
            <v>711579.02</v>
          </cell>
          <cell r="L39">
            <v>1852594.82</v>
          </cell>
          <cell r="M39">
            <v>7267829.2400000002</v>
          </cell>
          <cell r="N39">
            <v>1024299.4687820512</v>
          </cell>
          <cell r="O39">
            <v>8292128.7087820517</v>
          </cell>
          <cell r="P39">
            <v>986005.05128205125</v>
          </cell>
          <cell r="Q39">
            <v>9278133.7600641027</v>
          </cell>
          <cell r="R39">
            <v>1277370.8</v>
          </cell>
          <cell r="S39">
            <v>10555504.560064103</v>
          </cell>
          <cell r="T39">
            <v>1155385.8</v>
          </cell>
          <cell r="U39">
            <v>11710890.360064104</v>
          </cell>
          <cell r="V39">
            <v>4922524.801282051</v>
          </cell>
          <cell r="W39">
            <v>16633415.161346156</v>
          </cell>
          <cell r="X39">
            <v>0</v>
          </cell>
          <cell r="Y39">
            <v>16633415.161346156</v>
          </cell>
        </row>
        <row r="40">
          <cell r="A40" t="str">
            <v>VERACRUZ</v>
          </cell>
          <cell r="B40">
            <v>86851511.88000001</v>
          </cell>
          <cell r="C40">
            <v>1840900</v>
          </cell>
          <cell r="D40">
            <v>3717836.74</v>
          </cell>
          <cell r="E40">
            <v>5997006.7400000002</v>
          </cell>
          <cell r="F40">
            <v>3177423.22</v>
          </cell>
          <cell r="G40">
            <v>9174429.9600000009</v>
          </cell>
          <cell r="H40">
            <v>6060406.7400000002</v>
          </cell>
          <cell r="I40">
            <v>5015576.74</v>
          </cell>
          <cell r="J40">
            <v>5788781.7400000002</v>
          </cell>
          <cell r="K40">
            <v>1126008.5900000001</v>
          </cell>
          <cell r="L40">
            <v>6914790.3300000001</v>
          </cell>
          <cell r="M40">
            <v>32723940.510000005</v>
          </cell>
          <cell r="N40">
            <v>5073569.03</v>
          </cell>
          <cell r="O40">
            <v>37797509.539999999</v>
          </cell>
          <cell r="P40">
            <v>0</v>
          </cell>
          <cell r="Q40">
            <v>37797509.539999999</v>
          </cell>
          <cell r="R40">
            <v>6434351.7400000002</v>
          </cell>
          <cell r="S40">
            <v>44231861.280000001</v>
          </cell>
          <cell r="T40">
            <v>0</v>
          </cell>
          <cell r="U40">
            <v>44231861.280000001</v>
          </cell>
          <cell r="V40">
            <v>6300000</v>
          </cell>
          <cell r="W40">
            <v>50531861.280000001</v>
          </cell>
          <cell r="X40">
            <v>3200000</v>
          </cell>
          <cell r="Y40">
            <v>53731861.280000001</v>
          </cell>
        </row>
        <row r="41">
          <cell r="A41" t="str">
            <v>YUCATAN</v>
          </cell>
          <cell r="B41">
            <v>41262944.080000006</v>
          </cell>
          <cell r="C41">
            <v>1184900.0000000002</v>
          </cell>
          <cell r="D41">
            <v>1996035.02</v>
          </cell>
          <cell r="E41">
            <v>2201302.52</v>
          </cell>
          <cell r="F41">
            <v>1731063.25</v>
          </cell>
          <cell r="G41">
            <v>3932365.77</v>
          </cell>
          <cell r="H41">
            <v>2579942.52</v>
          </cell>
          <cell r="I41">
            <v>2435228.4300000002</v>
          </cell>
          <cell r="J41">
            <v>2469067.52</v>
          </cell>
          <cell r="K41">
            <v>1584335.92</v>
          </cell>
          <cell r="L41">
            <v>4053403.44</v>
          </cell>
          <cell r="M41">
            <v>16181875.18</v>
          </cell>
          <cell r="N41">
            <v>2072428.4319526628</v>
          </cell>
          <cell r="O41">
            <v>18254303.611952662</v>
          </cell>
          <cell r="P41">
            <v>2000000</v>
          </cell>
          <cell r="Q41">
            <v>20254303.611952662</v>
          </cell>
          <cell r="R41">
            <v>3228592.52</v>
          </cell>
          <cell r="S41">
            <v>23482896.131952662</v>
          </cell>
          <cell r="T41">
            <v>3484182.52</v>
          </cell>
          <cell r="U41">
            <v>26967078.651952662</v>
          </cell>
          <cell r="V41">
            <v>4765922.5152860004</v>
          </cell>
          <cell r="W41">
            <v>31733001.16723866</v>
          </cell>
          <cell r="X41">
            <v>2456230</v>
          </cell>
          <cell r="Y41">
            <v>34189231.16723866</v>
          </cell>
        </row>
        <row r="42">
          <cell r="A42" t="str">
            <v>ZACATECAS</v>
          </cell>
          <cell r="B42">
            <v>37587708.710000001</v>
          </cell>
          <cell r="C42">
            <v>760700</v>
          </cell>
          <cell r="D42">
            <v>2374670.06</v>
          </cell>
          <cell r="E42">
            <v>3139592.55</v>
          </cell>
          <cell r="F42">
            <v>1434578.71</v>
          </cell>
          <cell r="G42">
            <v>4574171.26</v>
          </cell>
          <cell r="H42">
            <v>2496642.5499999998</v>
          </cell>
          <cell r="I42">
            <v>2174737.48</v>
          </cell>
          <cell r="J42">
            <v>2438667.5699999998</v>
          </cell>
          <cell r="K42">
            <v>528103.67000000004</v>
          </cell>
          <cell r="L42">
            <v>2966771.2399999998</v>
          </cell>
          <cell r="M42">
            <v>15347692.59</v>
          </cell>
          <cell r="N42">
            <v>2343572.4758382645</v>
          </cell>
          <cell r="O42">
            <v>17691265.065838266</v>
          </cell>
          <cell r="P42">
            <v>2287057.4758382645</v>
          </cell>
          <cell r="Q42">
            <v>19978322.541676529</v>
          </cell>
          <cell r="R42">
            <v>3136887.5500000003</v>
          </cell>
          <cell r="S42">
            <v>23115210.091676529</v>
          </cell>
          <cell r="T42">
            <v>1099031.95</v>
          </cell>
          <cell r="U42">
            <v>24214242.041676529</v>
          </cell>
          <cell r="V42">
            <v>6283803</v>
          </cell>
          <cell r="W42">
            <v>30498045.041676529</v>
          </cell>
          <cell r="X42">
            <v>0</v>
          </cell>
          <cell r="Y42">
            <v>30498045.041676529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S"/>
      <sheetName val="RPP_2015"/>
      <sheetName val="RPP_FIGURAS"/>
    </sheetNames>
    <sheetDataSet>
      <sheetData sheetId="0" refreshError="1"/>
      <sheetData sheetId="1" refreshError="1">
        <row r="4">
          <cell r="B4" t="str">
            <v>ESTADO: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S"/>
    </sheetNames>
    <sheetDataSet>
      <sheetData sheetId="0">
        <row r="1">
          <cell r="B1" t="str">
            <v>ENTIDAD</v>
          </cell>
        </row>
        <row r="3">
          <cell r="B3" t="str">
            <v>BAJA CALIFORNIA</v>
          </cell>
          <cell r="C3">
            <v>80</v>
          </cell>
          <cell r="D3">
            <v>0</v>
          </cell>
          <cell r="E3">
            <v>17</v>
          </cell>
          <cell r="F3">
            <v>0</v>
          </cell>
          <cell r="G3">
            <v>12</v>
          </cell>
          <cell r="H3">
            <v>12</v>
          </cell>
          <cell r="I3">
            <v>12</v>
          </cell>
          <cell r="J3">
            <v>12</v>
          </cell>
          <cell r="K3">
            <v>12</v>
          </cell>
          <cell r="L3">
            <v>3</v>
          </cell>
          <cell r="M3">
            <v>6</v>
          </cell>
          <cell r="N3">
            <v>6</v>
          </cell>
          <cell r="O3">
            <v>12</v>
          </cell>
          <cell r="P3">
            <v>6</v>
          </cell>
          <cell r="Q3">
            <v>4</v>
          </cell>
          <cell r="R3">
            <v>27</v>
          </cell>
        </row>
        <row r="4">
          <cell r="B4" t="str">
            <v>BAJA CALIFORNIA SUR</v>
          </cell>
          <cell r="C4">
            <v>13</v>
          </cell>
          <cell r="D4">
            <v>0</v>
          </cell>
          <cell r="E4">
            <v>7</v>
          </cell>
          <cell r="F4">
            <v>0</v>
          </cell>
          <cell r="G4">
            <v>9</v>
          </cell>
          <cell r="H4">
            <v>3</v>
          </cell>
          <cell r="I4">
            <v>16</v>
          </cell>
          <cell r="J4">
            <v>7</v>
          </cell>
          <cell r="K4">
            <v>5</v>
          </cell>
          <cell r="L4">
            <v>22</v>
          </cell>
          <cell r="M4">
            <v>1</v>
          </cell>
          <cell r="N4">
            <v>1</v>
          </cell>
          <cell r="O4">
            <v>5</v>
          </cell>
          <cell r="P4">
            <v>7</v>
          </cell>
          <cell r="Q4">
            <v>2</v>
          </cell>
          <cell r="R4">
            <v>1</v>
          </cell>
        </row>
        <row r="5">
          <cell r="B5" t="str">
            <v>CAMPECHE</v>
          </cell>
          <cell r="C5">
            <v>55</v>
          </cell>
          <cell r="D5">
            <v>0</v>
          </cell>
          <cell r="E5">
            <v>16</v>
          </cell>
          <cell r="F5">
            <v>4</v>
          </cell>
          <cell r="G5">
            <v>3</v>
          </cell>
          <cell r="H5">
            <v>5</v>
          </cell>
          <cell r="I5">
            <v>19</v>
          </cell>
          <cell r="J5">
            <v>11</v>
          </cell>
          <cell r="K5">
            <v>15</v>
          </cell>
          <cell r="L5">
            <v>13</v>
          </cell>
          <cell r="M5">
            <v>0</v>
          </cell>
          <cell r="N5">
            <v>0</v>
          </cell>
          <cell r="O5">
            <v>6</v>
          </cell>
          <cell r="P5">
            <v>5</v>
          </cell>
          <cell r="Q5">
            <v>3</v>
          </cell>
          <cell r="R5">
            <v>1</v>
          </cell>
        </row>
        <row r="6">
          <cell r="B6" t="str">
            <v>COAHUILA</v>
          </cell>
          <cell r="C6">
            <v>25</v>
          </cell>
          <cell r="D6">
            <v>27</v>
          </cell>
          <cell r="E6">
            <v>35</v>
          </cell>
          <cell r="F6">
            <v>0</v>
          </cell>
          <cell r="G6">
            <v>41</v>
          </cell>
          <cell r="H6">
            <v>41</v>
          </cell>
          <cell r="I6">
            <v>43</v>
          </cell>
          <cell r="J6">
            <v>18</v>
          </cell>
          <cell r="K6">
            <v>1</v>
          </cell>
          <cell r="L6">
            <v>20</v>
          </cell>
          <cell r="M6">
            <v>5</v>
          </cell>
          <cell r="N6">
            <v>1</v>
          </cell>
          <cell r="O6">
            <v>10</v>
          </cell>
          <cell r="P6">
            <v>7</v>
          </cell>
          <cell r="Q6">
            <v>4</v>
          </cell>
          <cell r="R6">
            <v>3</v>
          </cell>
        </row>
        <row r="7">
          <cell r="B7" t="str">
            <v>COLIMA</v>
          </cell>
          <cell r="C7">
            <v>15</v>
          </cell>
          <cell r="D7">
            <v>0</v>
          </cell>
          <cell r="E7">
            <v>11</v>
          </cell>
          <cell r="F7">
            <v>0</v>
          </cell>
          <cell r="G7">
            <v>6</v>
          </cell>
          <cell r="H7">
            <v>6</v>
          </cell>
          <cell r="I7">
            <v>7</v>
          </cell>
          <cell r="J7">
            <v>4</v>
          </cell>
          <cell r="K7">
            <v>6</v>
          </cell>
          <cell r="L7">
            <v>12</v>
          </cell>
          <cell r="M7">
            <v>0</v>
          </cell>
          <cell r="N7">
            <v>3</v>
          </cell>
          <cell r="O7">
            <v>4</v>
          </cell>
          <cell r="P7">
            <v>4</v>
          </cell>
          <cell r="Q7">
            <v>2</v>
          </cell>
          <cell r="R7">
            <v>1</v>
          </cell>
        </row>
        <row r="8">
          <cell r="B8" t="str">
            <v>CHIAPAS</v>
          </cell>
          <cell r="C8">
            <v>174</v>
          </cell>
          <cell r="D8">
            <v>170</v>
          </cell>
          <cell r="E8">
            <v>111</v>
          </cell>
          <cell r="F8">
            <v>44</v>
          </cell>
          <cell r="G8">
            <v>46</v>
          </cell>
          <cell r="H8">
            <v>46</v>
          </cell>
          <cell r="I8">
            <v>46</v>
          </cell>
          <cell r="J8">
            <v>25</v>
          </cell>
          <cell r="K8">
            <v>9</v>
          </cell>
          <cell r="L8">
            <v>19</v>
          </cell>
          <cell r="M8">
            <v>9</v>
          </cell>
          <cell r="N8">
            <v>9</v>
          </cell>
          <cell r="O8">
            <v>72</v>
          </cell>
          <cell r="P8">
            <v>12</v>
          </cell>
          <cell r="Q8">
            <v>6</v>
          </cell>
          <cell r="R8">
            <v>3</v>
          </cell>
        </row>
        <row r="9">
          <cell r="B9" t="str">
            <v>CHIHUAHUA</v>
          </cell>
          <cell r="C9">
            <v>140</v>
          </cell>
          <cell r="D9">
            <v>10</v>
          </cell>
          <cell r="E9">
            <v>22</v>
          </cell>
          <cell r="F9">
            <v>2</v>
          </cell>
          <cell r="G9">
            <v>17</v>
          </cell>
          <cell r="H9">
            <v>17</v>
          </cell>
          <cell r="I9">
            <v>24</v>
          </cell>
          <cell r="J9">
            <v>16</v>
          </cell>
          <cell r="K9">
            <v>3</v>
          </cell>
          <cell r="L9">
            <v>13</v>
          </cell>
          <cell r="M9">
            <v>3</v>
          </cell>
          <cell r="N9">
            <v>4</v>
          </cell>
          <cell r="O9">
            <v>11</v>
          </cell>
          <cell r="P9">
            <v>6</v>
          </cell>
          <cell r="Q9">
            <v>4</v>
          </cell>
          <cell r="R9">
            <v>13</v>
          </cell>
        </row>
        <row r="10">
          <cell r="B10" t="str">
            <v>CIUDAD DE MEXICO</v>
          </cell>
          <cell r="C10">
            <v>42</v>
          </cell>
          <cell r="D10">
            <v>5</v>
          </cell>
          <cell r="E10">
            <v>47</v>
          </cell>
          <cell r="F10">
            <v>0</v>
          </cell>
          <cell r="G10">
            <v>24</v>
          </cell>
          <cell r="H10">
            <v>24</v>
          </cell>
          <cell r="I10">
            <v>29</v>
          </cell>
          <cell r="J10">
            <v>21</v>
          </cell>
          <cell r="K10">
            <v>0</v>
          </cell>
          <cell r="L10">
            <v>52</v>
          </cell>
          <cell r="M10">
            <v>3</v>
          </cell>
          <cell r="N10">
            <v>3</v>
          </cell>
          <cell r="O10">
            <v>15</v>
          </cell>
          <cell r="P10">
            <v>6</v>
          </cell>
          <cell r="Q10">
            <v>4</v>
          </cell>
          <cell r="R10">
            <v>3</v>
          </cell>
        </row>
        <row r="11">
          <cell r="B11" t="str">
            <v>DURANGO</v>
          </cell>
          <cell r="C11">
            <v>58</v>
          </cell>
          <cell r="D11">
            <v>96</v>
          </cell>
          <cell r="E11">
            <v>34</v>
          </cell>
          <cell r="F11">
            <v>2</v>
          </cell>
          <cell r="G11">
            <v>17</v>
          </cell>
          <cell r="H11">
            <v>17</v>
          </cell>
          <cell r="I11">
            <v>17</v>
          </cell>
          <cell r="J11">
            <v>17</v>
          </cell>
          <cell r="K11">
            <v>7</v>
          </cell>
          <cell r="L11">
            <v>15</v>
          </cell>
          <cell r="M11">
            <v>2</v>
          </cell>
          <cell r="N11">
            <v>3</v>
          </cell>
          <cell r="O11">
            <v>11</v>
          </cell>
          <cell r="P11">
            <v>5</v>
          </cell>
          <cell r="Q11">
            <v>4</v>
          </cell>
          <cell r="R11">
            <v>4</v>
          </cell>
        </row>
        <row r="12">
          <cell r="B12" t="str">
            <v>GUANAJUATO</v>
          </cell>
          <cell r="C12">
            <v>341</v>
          </cell>
          <cell r="D12">
            <v>0</v>
          </cell>
          <cell r="E12">
            <v>12</v>
          </cell>
          <cell r="F12">
            <v>0</v>
          </cell>
          <cell r="G12">
            <v>24</v>
          </cell>
          <cell r="H12">
            <v>24</v>
          </cell>
          <cell r="I12">
            <v>24</v>
          </cell>
          <cell r="J12">
            <v>0</v>
          </cell>
          <cell r="K12">
            <v>12</v>
          </cell>
          <cell r="L12">
            <v>21</v>
          </cell>
          <cell r="M12">
            <v>0</v>
          </cell>
          <cell r="N12">
            <v>1</v>
          </cell>
          <cell r="O12">
            <v>20</v>
          </cell>
          <cell r="P12">
            <v>7</v>
          </cell>
          <cell r="Q12">
            <v>5</v>
          </cell>
          <cell r="R12">
            <v>23</v>
          </cell>
        </row>
        <row r="13">
          <cell r="B13" t="str">
            <v>GUERRERO</v>
          </cell>
          <cell r="C13">
            <v>141</v>
          </cell>
          <cell r="D13">
            <v>0</v>
          </cell>
          <cell r="E13">
            <v>29</v>
          </cell>
          <cell r="F13">
            <v>9</v>
          </cell>
          <cell r="G13">
            <v>23</v>
          </cell>
          <cell r="H13">
            <v>23</v>
          </cell>
          <cell r="I13">
            <v>25</v>
          </cell>
          <cell r="J13">
            <v>18</v>
          </cell>
          <cell r="K13">
            <v>1</v>
          </cell>
          <cell r="L13">
            <v>5</v>
          </cell>
          <cell r="M13">
            <v>1</v>
          </cell>
          <cell r="N13">
            <v>1</v>
          </cell>
          <cell r="O13">
            <v>17</v>
          </cell>
          <cell r="P13">
            <v>8</v>
          </cell>
          <cell r="Q13">
            <v>5</v>
          </cell>
          <cell r="R13">
            <v>14</v>
          </cell>
        </row>
        <row r="14">
          <cell r="B14" t="str">
            <v>HIDALGO</v>
          </cell>
          <cell r="C14">
            <v>71</v>
          </cell>
          <cell r="D14">
            <v>33</v>
          </cell>
          <cell r="E14">
            <v>32</v>
          </cell>
          <cell r="F14">
            <v>4</v>
          </cell>
          <cell r="G14">
            <v>16</v>
          </cell>
          <cell r="H14">
            <v>16</v>
          </cell>
          <cell r="I14">
            <v>16</v>
          </cell>
          <cell r="J14">
            <v>16</v>
          </cell>
          <cell r="K14">
            <v>1</v>
          </cell>
          <cell r="L14">
            <v>10</v>
          </cell>
          <cell r="M14">
            <v>2</v>
          </cell>
          <cell r="N14">
            <v>3</v>
          </cell>
          <cell r="O14">
            <v>19</v>
          </cell>
          <cell r="P14">
            <v>6</v>
          </cell>
          <cell r="Q14">
            <v>4</v>
          </cell>
          <cell r="R14">
            <v>2</v>
          </cell>
        </row>
        <row r="15">
          <cell r="B15" t="str">
            <v>JALISCO</v>
          </cell>
          <cell r="C15">
            <v>64</v>
          </cell>
          <cell r="D15">
            <v>1</v>
          </cell>
          <cell r="E15">
            <v>43</v>
          </cell>
          <cell r="F15">
            <v>1</v>
          </cell>
          <cell r="G15">
            <v>19</v>
          </cell>
          <cell r="H15">
            <v>19</v>
          </cell>
          <cell r="I15">
            <v>21</v>
          </cell>
          <cell r="J15">
            <v>18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19</v>
          </cell>
          <cell r="P15">
            <v>7</v>
          </cell>
          <cell r="Q15">
            <v>7</v>
          </cell>
          <cell r="R15">
            <v>6</v>
          </cell>
        </row>
        <row r="16">
          <cell r="B16" t="str">
            <v>MEXICO</v>
          </cell>
          <cell r="C16">
            <v>376</v>
          </cell>
          <cell r="D16">
            <v>18</v>
          </cell>
          <cell r="E16">
            <v>60</v>
          </cell>
          <cell r="F16">
            <v>5</v>
          </cell>
          <cell r="G16">
            <v>22</v>
          </cell>
          <cell r="H16">
            <v>22</v>
          </cell>
          <cell r="I16">
            <v>22</v>
          </cell>
          <cell r="J16">
            <v>18</v>
          </cell>
          <cell r="K16">
            <v>8</v>
          </cell>
          <cell r="L16">
            <v>23</v>
          </cell>
          <cell r="M16">
            <v>4</v>
          </cell>
          <cell r="N16">
            <v>5</v>
          </cell>
          <cell r="O16">
            <v>37</v>
          </cell>
          <cell r="P16">
            <v>10</v>
          </cell>
          <cell r="Q16">
            <v>5</v>
          </cell>
          <cell r="R16">
            <v>6</v>
          </cell>
        </row>
        <row r="17">
          <cell r="B17" t="str">
            <v>MICHOACAN</v>
          </cell>
          <cell r="C17">
            <v>133</v>
          </cell>
          <cell r="D17">
            <v>21</v>
          </cell>
          <cell r="E17">
            <v>44</v>
          </cell>
          <cell r="F17">
            <v>3</v>
          </cell>
          <cell r="G17">
            <v>18</v>
          </cell>
          <cell r="H17">
            <v>18</v>
          </cell>
          <cell r="I17">
            <v>20</v>
          </cell>
          <cell r="J17">
            <v>22</v>
          </cell>
          <cell r="K17">
            <v>0</v>
          </cell>
          <cell r="L17">
            <v>20</v>
          </cell>
          <cell r="M17">
            <v>3</v>
          </cell>
          <cell r="N17">
            <v>13</v>
          </cell>
          <cell r="O17">
            <v>22</v>
          </cell>
          <cell r="P17">
            <v>7</v>
          </cell>
          <cell r="Q17">
            <v>5</v>
          </cell>
          <cell r="R17">
            <v>15</v>
          </cell>
        </row>
        <row r="18">
          <cell r="B18" t="str">
            <v>MORELOS</v>
          </cell>
          <cell r="C18">
            <v>34</v>
          </cell>
          <cell r="D18">
            <v>6</v>
          </cell>
          <cell r="E18">
            <v>10</v>
          </cell>
          <cell r="F18">
            <v>0</v>
          </cell>
          <cell r="G18">
            <v>9</v>
          </cell>
          <cell r="H18">
            <v>9</v>
          </cell>
          <cell r="I18">
            <v>9</v>
          </cell>
          <cell r="J18">
            <v>5</v>
          </cell>
          <cell r="K18">
            <v>1</v>
          </cell>
          <cell r="L18">
            <v>11</v>
          </cell>
          <cell r="M18">
            <v>5</v>
          </cell>
          <cell r="N18">
            <v>5</v>
          </cell>
          <cell r="O18">
            <v>6</v>
          </cell>
          <cell r="P18">
            <v>4</v>
          </cell>
          <cell r="Q18">
            <v>3</v>
          </cell>
          <cell r="R18">
            <v>3</v>
          </cell>
        </row>
        <row r="19">
          <cell r="B19" t="str">
            <v>NUEVO LEON</v>
          </cell>
          <cell r="C19">
            <v>86</v>
          </cell>
          <cell r="D19">
            <v>0</v>
          </cell>
          <cell r="E19">
            <v>16</v>
          </cell>
          <cell r="F19">
            <v>0</v>
          </cell>
          <cell r="G19">
            <v>10</v>
          </cell>
          <cell r="H19">
            <v>10</v>
          </cell>
          <cell r="I19">
            <v>12</v>
          </cell>
          <cell r="J19">
            <v>11</v>
          </cell>
          <cell r="K19">
            <v>0</v>
          </cell>
          <cell r="L19">
            <v>15</v>
          </cell>
          <cell r="M19">
            <v>2</v>
          </cell>
          <cell r="N19">
            <v>2</v>
          </cell>
          <cell r="O19">
            <v>9</v>
          </cell>
          <cell r="P19">
            <v>6</v>
          </cell>
          <cell r="Q19">
            <v>4</v>
          </cell>
          <cell r="R19">
            <v>5</v>
          </cell>
        </row>
        <row r="20">
          <cell r="B20" t="str">
            <v>NAYARIT</v>
          </cell>
          <cell r="C20">
            <v>9</v>
          </cell>
          <cell r="D20">
            <v>3</v>
          </cell>
          <cell r="E20">
            <v>14</v>
          </cell>
          <cell r="F20">
            <v>2</v>
          </cell>
          <cell r="G20">
            <v>6</v>
          </cell>
          <cell r="H20">
            <v>6</v>
          </cell>
          <cell r="I20">
            <v>8</v>
          </cell>
          <cell r="J20">
            <v>7</v>
          </cell>
          <cell r="K20">
            <v>0</v>
          </cell>
          <cell r="L20">
            <v>7</v>
          </cell>
          <cell r="M20">
            <v>6</v>
          </cell>
          <cell r="N20">
            <v>6</v>
          </cell>
          <cell r="O20">
            <v>5</v>
          </cell>
          <cell r="P20">
            <v>3</v>
          </cell>
          <cell r="Q20">
            <v>2</v>
          </cell>
          <cell r="R20">
            <v>2</v>
          </cell>
        </row>
        <row r="21">
          <cell r="B21" t="str">
            <v>OAXACA</v>
          </cell>
          <cell r="C21">
            <v>269</v>
          </cell>
          <cell r="D21">
            <v>0</v>
          </cell>
          <cell r="E21">
            <v>42</v>
          </cell>
          <cell r="F21">
            <v>31</v>
          </cell>
          <cell r="G21">
            <v>18</v>
          </cell>
          <cell r="H21">
            <v>18</v>
          </cell>
          <cell r="I21">
            <v>19</v>
          </cell>
          <cell r="J21">
            <v>26</v>
          </cell>
          <cell r="K21">
            <v>1</v>
          </cell>
          <cell r="L21">
            <v>16</v>
          </cell>
          <cell r="M21">
            <v>4</v>
          </cell>
          <cell r="N21">
            <v>6</v>
          </cell>
          <cell r="O21">
            <v>17</v>
          </cell>
          <cell r="P21">
            <v>7</v>
          </cell>
          <cell r="Q21">
            <v>5</v>
          </cell>
          <cell r="R21">
            <v>12</v>
          </cell>
        </row>
        <row r="22">
          <cell r="B22" t="str">
            <v>PUEBLA</v>
          </cell>
          <cell r="C22">
            <v>183</v>
          </cell>
          <cell r="D22">
            <v>17</v>
          </cell>
          <cell r="E22">
            <v>32</v>
          </cell>
          <cell r="F22">
            <v>12</v>
          </cell>
          <cell r="G22">
            <v>22</v>
          </cell>
          <cell r="H22">
            <v>22</v>
          </cell>
          <cell r="I22">
            <v>22</v>
          </cell>
          <cell r="J22">
            <v>16</v>
          </cell>
          <cell r="K22">
            <v>0</v>
          </cell>
          <cell r="L22">
            <v>17</v>
          </cell>
          <cell r="M22">
            <v>3</v>
          </cell>
          <cell r="N22">
            <v>2</v>
          </cell>
          <cell r="O22">
            <v>25</v>
          </cell>
          <cell r="P22">
            <v>8</v>
          </cell>
          <cell r="Q22">
            <v>5</v>
          </cell>
          <cell r="R22">
            <v>5</v>
          </cell>
        </row>
        <row r="23">
          <cell r="B23" t="str">
            <v>QUERETARO</v>
          </cell>
          <cell r="C23">
            <v>60</v>
          </cell>
          <cell r="D23">
            <v>7</v>
          </cell>
          <cell r="E23">
            <v>18</v>
          </cell>
          <cell r="F23">
            <v>4</v>
          </cell>
          <cell r="G23">
            <v>14</v>
          </cell>
          <cell r="H23">
            <v>14</v>
          </cell>
          <cell r="I23">
            <v>16</v>
          </cell>
          <cell r="J23">
            <v>9</v>
          </cell>
          <cell r="K23">
            <v>1</v>
          </cell>
          <cell r="L23">
            <v>9</v>
          </cell>
          <cell r="M23">
            <v>2</v>
          </cell>
          <cell r="N23">
            <v>2</v>
          </cell>
          <cell r="O23">
            <v>8</v>
          </cell>
          <cell r="P23">
            <v>6</v>
          </cell>
          <cell r="Q23">
            <v>3</v>
          </cell>
          <cell r="R23">
            <v>4</v>
          </cell>
        </row>
        <row r="24">
          <cell r="B24" t="str">
            <v>QUINTANA ROO</v>
          </cell>
          <cell r="C24">
            <v>25</v>
          </cell>
          <cell r="D24">
            <v>12</v>
          </cell>
          <cell r="E24">
            <v>20</v>
          </cell>
          <cell r="F24">
            <v>4</v>
          </cell>
          <cell r="G24">
            <v>9</v>
          </cell>
          <cell r="H24">
            <v>9</v>
          </cell>
          <cell r="I24">
            <v>11</v>
          </cell>
          <cell r="J24">
            <v>10</v>
          </cell>
          <cell r="K24">
            <v>0</v>
          </cell>
          <cell r="L24">
            <v>17</v>
          </cell>
          <cell r="M24">
            <v>1</v>
          </cell>
          <cell r="N24">
            <v>1</v>
          </cell>
          <cell r="O24">
            <v>7</v>
          </cell>
          <cell r="P24">
            <v>4</v>
          </cell>
          <cell r="Q24">
            <v>3</v>
          </cell>
          <cell r="R24">
            <v>1</v>
          </cell>
        </row>
        <row r="25">
          <cell r="B25" t="str">
            <v>SAN LUIS POTOSI</v>
          </cell>
          <cell r="C25">
            <v>66</v>
          </cell>
          <cell r="D25">
            <v>0</v>
          </cell>
          <cell r="E25">
            <v>24</v>
          </cell>
          <cell r="F25">
            <v>5</v>
          </cell>
          <cell r="G25">
            <v>15</v>
          </cell>
          <cell r="H25">
            <v>15</v>
          </cell>
          <cell r="I25">
            <v>17</v>
          </cell>
          <cell r="J25">
            <v>7</v>
          </cell>
          <cell r="K25">
            <v>1</v>
          </cell>
          <cell r="L25">
            <v>13</v>
          </cell>
          <cell r="M25">
            <v>0</v>
          </cell>
          <cell r="N25">
            <v>8</v>
          </cell>
          <cell r="O25">
            <v>10</v>
          </cell>
          <cell r="P25">
            <v>6</v>
          </cell>
          <cell r="Q25">
            <v>4</v>
          </cell>
          <cell r="R25">
            <v>8</v>
          </cell>
        </row>
        <row r="26">
          <cell r="B26" t="str">
            <v>SINALOA</v>
          </cell>
          <cell r="C26">
            <v>30</v>
          </cell>
          <cell r="D26">
            <v>0</v>
          </cell>
          <cell r="E26">
            <v>27</v>
          </cell>
          <cell r="F26">
            <v>0</v>
          </cell>
          <cell r="G26">
            <v>20</v>
          </cell>
          <cell r="H26">
            <v>20</v>
          </cell>
          <cell r="I26">
            <v>22</v>
          </cell>
          <cell r="J26">
            <v>10</v>
          </cell>
          <cell r="K26">
            <v>1</v>
          </cell>
          <cell r="L26">
            <v>10</v>
          </cell>
          <cell r="M26">
            <v>0</v>
          </cell>
          <cell r="N26">
            <v>0</v>
          </cell>
          <cell r="O26">
            <v>10</v>
          </cell>
          <cell r="P26">
            <v>4</v>
          </cell>
          <cell r="Q26">
            <v>3</v>
          </cell>
          <cell r="R26">
            <v>18</v>
          </cell>
        </row>
        <row r="27">
          <cell r="B27" t="str">
            <v>SONORA</v>
          </cell>
          <cell r="C27">
            <v>6</v>
          </cell>
          <cell r="D27">
            <v>3</v>
          </cell>
          <cell r="E27">
            <v>28</v>
          </cell>
          <cell r="F27">
            <v>0</v>
          </cell>
          <cell r="G27">
            <v>15</v>
          </cell>
          <cell r="H27">
            <v>15</v>
          </cell>
          <cell r="I27">
            <v>15</v>
          </cell>
          <cell r="J27">
            <v>5</v>
          </cell>
          <cell r="K27">
            <v>3</v>
          </cell>
          <cell r="L27">
            <v>25</v>
          </cell>
          <cell r="M27">
            <v>9</v>
          </cell>
          <cell r="N27">
            <v>10</v>
          </cell>
          <cell r="O27">
            <v>8</v>
          </cell>
          <cell r="P27">
            <v>5</v>
          </cell>
          <cell r="Q27">
            <v>4</v>
          </cell>
          <cell r="R27">
            <v>17</v>
          </cell>
        </row>
        <row r="28">
          <cell r="B28" t="str">
            <v>TABASCO</v>
          </cell>
          <cell r="C28">
            <v>50</v>
          </cell>
          <cell r="D28">
            <v>0</v>
          </cell>
          <cell r="E28">
            <v>17</v>
          </cell>
          <cell r="F28">
            <v>0</v>
          </cell>
          <cell r="G28">
            <v>12</v>
          </cell>
          <cell r="H28">
            <v>12</v>
          </cell>
          <cell r="I28">
            <v>12</v>
          </cell>
          <cell r="J28">
            <v>0</v>
          </cell>
          <cell r="K28">
            <v>1</v>
          </cell>
          <cell r="L28">
            <v>18</v>
          </cell>
          <cell r="M28">
            <v>0</v>
          </cell>
          <cell r="N28">
            <v>1</v>
          </cell>
          <cell r="O28">
            <v>13</v>
          </cell>
          <cell r="P28">
            <v>4</v>
          </cell>
          <cell r="Q28">
            <v>3</v>
          </cell>
          <cell r="R28">
            <v>1</v>
          </cell>
        </row>
        <row r="29">
          <cell r="B29" t="str">
            <v>TAMAULIPAS</v>
          </cell>
          <cell r="C29">
            <v>26</v>
          </cell>
          <cell r="D29">
            <v>0</v>
          </cell>
          <cell r="E29">
            <v>3</v>
          </cell>
          <cell r="F29">
            <v>0</v>
          </cell>
          <cell r="G29">
            <v>20</v>
          </cell>
          <cell r="H29">
            <v>20</v>
          </cell>
          <cell r="I29">
            <v>22</v>
          </cell>
          <cell r="J29">
            <v>16</v>
          </cell>
          <cell r="K29">
            <v>0</v>
          </cell>
          <cell r="L29">
            <v>10</v>
          </cell>
          <cell r="M29">
            <v>1</v>
          </cell>
          <cell r="N29">
            <v>3</v>
          </cell>
          <cell r="O29">
            <v>15</v>
          </cell>
          <cell r="P29">
            <v>5</v>
          </cell>
          <cell r="Q29">
            <v>3</v>
          </cell>
          <cell r="R29">
            <v>17</v>
          </cell>
        </row>
        <row r="30">
          <cell r="B30" t="str">
            <v>TLAXCALA</v>
          </cell>
          <cell r="C30">
            <v>59</v>
          </cell>
          <cell r="D30">
            <v>2</v>
          </cell>
          <cell r="E30">
            <v>16</v>
          </cell>
          <cell r="F30">
            <v>0</v>
          </cell>
          <cell r="G30">
            <v>8</v>
          </cell>
          <cell r="H30">
            <v>8</v>
          </cell>
          <cell r="I30">
            <v>8</v>
          </cell>
          <cell r="J30">
            <v>7</v>
          </cell>
          <cell r="K30">
            <v>0</v>
          </cell>
          <cell r="L30">
            <v>13</v>
          </cell>
          <cell r="M30">
            <v>1</v>
          </cell>
          <cell r="N30">
            <v>1</v>
          </cell>
          <cell r="O30">
            <v>8</v>
          </cell>
          <cell r="P30">
            <v>4</v>
          </cell>
          <cell r="Q30">
            <v>2</v>
          </cell>
          <cell r="R30">
            <v>1</v>
          </cell>
        </row>
        <row r="31">
          <cell r="B31" t="str">
            <v>VERACRUZ</v>
          </cell>
          <cell r="C31">
            <v>157</v>
          </cell>
          <cell r="D31">
            <v>26</v>
          </cell>
          <cell r="E31">
            <v>49</v>
          </cell>
          <cell r="F31">
            <v>14</v>
          </cell>
          <cell r="G31">
            <v>24</v>
          </cell>
          <cell r="H31">
            <v>21</v>
          </cell>
          <cell r="I31">
            <v>48</v>
          </cell>
          <cell r="J31">
            <v>23</v>
          </cell>
          <cell r="K31">
            <v>0</v>
          </cell>
          <cell r="L31">
            <v>17</v>
          </cell>
          <cell r="M31">
            <v>26</v>
          </cell>
          <cell r="N31">
            <v>26</v>
          </cell>
          <cell r="O31">
            <v>40</v>
          </cell>
          <cell r="P31">
            <v>9</v>
          </cell>
          <cell r="Q31">
            <v>5</v>
          </cell>
          <cell r="R31">
            <v>3</v>
          </cell>
        </row>
        <row r="32">
          <cell r="B32" t="str">
            <v>YUCATAN</v>
          </cell>
          <cell r="C32">
            <v>158</v>
          </cell>
          <cell r="D32">
            <v>0</v>
          </cell>
          <cell r="E32">
            <v>12</v>
          </cell>
          <cell r="F32">
            <v>6</v>
          </cell>
          <cell r="G32">
            <v>14</v>
          </cell>
          <cell r="H32">
            <v>11</v>
          </cell>
          <cell r="I32">
            <v>14</v>
          </cell>
          <cell r="J32">
            <v>14</v>
          </cell>
          <cell r="K32">
            <v>5</v>
          </cell>
          <cell r="L32">
            <v>8</v>
          </cell>
          <cell r="M32">
            <v>3</v>
          </cell>
          <cell r="N32">
            <v>7</v>
          </cell>
          <cell r="O32">
            <v>28</v>
          </cell>
          <cell r="P32">
            <v>8</v>
          </cell>
          <cell r="Q32">
            <v>4</v>
          </cell>
          <cell r="R32">
            <v>1</v>
          </cell>
        </row>
        <row r="33">
          <cell r="B33" t="str">
            <v>ZACATECAS</v>
          </cell>
          <cell r="C33">
            <v>46</v>
          </cell>
          <cell r="D33">
            <v>0</v>
          </cell>
          <cell r="E33">
            <v>19</v>
          </cell>
          <cell r="F33">
            <v>0</v>
          </cell>
          <cell r="G33">
            <v>9</v>
          </cell>
          <cell r="H33">
            <v>9</v>
          </cell>
          <cell r="I33">
            <v>9</v>
          </cell>
          <cell r="J33">
            <v>14</v>
          </cell>
          <cell r="K33">
            <v>2</v>
          </cell>
          <cell r="L33">
            <v>30</v>
          </cell>
          <cell r="M33">
            <v>2</v>
          </cell>
          <cell r="N33">
            <v>3</v>
          </cell>
          <cell r="O33">
            <v>11</v>
          </cell>
          <cell r="P33">
            <v>5</v>
          </cell>
          <cell r="Q33">
            <v>3</v>
          </cell>
          <cell r="R33">
            <v>2</v>
          </cell>
        </row>
        <row r="34">
          <cell r="B34" t="str">
            <v>ZACATECAS</v>
          </cell>
          <cell r="C34">
            <v>46</v>
          </cell>
          <cell r="D34">
            <v>0</v>
          </cell>
          <cell r="E34">
            <v>19</v>
          </cell>
          <cell r="F34">
            <v>0</v>
          </cell>
          <cell r="G34">
            <v>9</v>
          </cell>
          <cell r="H34">
            <v>9</v>
          </cell>
          <cell r="I34">
            <v>9</v>
          </cell>
          <cell r="J34">
            <v>14</v>
          </cell>
          <cell r="K34">
            <v>2</v>
          </cell>
          <cell r="L34">
            <v>30</v>
          </cell>
          <cell r="M34">
            <v>2</v>
          </cell>
          <cell r="N34">
            <v>3</v>
          </cell>
          <cell r="O34">
            <v>11</v>
          </cell>
          <cell r="P34">
            <v>5</v>
          </cell>
          <cell r="Q34">
            <v>3</v>
          </cell>
          <cell r="R34">
            <v>2</v>
          </cell>
        </row>
        <row r="35">
          <cell r="B35" t="str">
            <v>TOTAL</v>
          </cell>
          <cell r="C35">
            <v>3021</v>
          </cell>
          <cell r="D35">
            <v>457</v>
          </cell>
          <cell r="E35">
            <v>878</v>
          </cell>
          <cell r="F35">
            <v>152</v>
          </cell>
          <cell r="G35">
            <v>527</v>
          </cell>
          <cell r="H35">
            <v>514</v>
          </cell>
          <cell r="I35">
            <v>612</v>
          </cell>
          <cell r="J35">
            <v>406</v>
          </cell>
          <cell r="K35">
            <v>96</v>
          </cell>
          <cell r="L35">
            <v>495</v>
          </cell>
          <cell r="M35">
            <v>104</v>
          </cell>
          <cell r="N35">
            <v>137</v>
          </cell>
          <cell r="O35">
            <v>504</v>
          </cell>
          <cell r="P35">
            <v>195</v>
          </cell>
          <cell r="Q35">
            <v>123</v>
          </cell>
          <cell r="R35">
            <v>225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_UNITARIOS"/>
      <sheetName val="ESTIMACIONES&amp;CONTROL"/>
      <sheetName val="METAS"/>
      <sheetName val="PPTO"/>
      <sheetName val="CALENDARIO"/>
      <sheetName val="PLANTILLA"/>
    </sheetNames>
    <sheetDataSet>
      <sheetData sheetId="0"/>
      <sheetData sheetId="1"/>
      <sheetData sheetId="2"/>
      <sheetData sheetId="3"/>
      <sheetData sheetId="4">
        <row r="19">
          <cell r="C19" t="str">
            <v>ATENCION A LA DEMANDA</v>
          </cell>
          <cell r="D19">
            <v>21101</v>
          </cell>
        </row>
        <row r="20">
          <cell r="D20">
            <v>33604</v>
          </cell>
        </row>
        <row r="23">
          <cell r="C23" t="str">
            <v>FORMACIÓN</v>
          </cell>
        </row>
        <row r="24">
          <cell r="D24">
            <v>21101</v>
          </cell>
        </row>
        <row r="25">
          <cell r="D25">
            <v>38301</v>
          </cell>
        </row>
        <row r="28">
          <cell r="C28" t="str">
            <v>ACREDITACIÓN</v>
          </cell>
        </row>
        <row r="31">
          <cell r="C31" t="str">
            <v>COORDINACIONES DE ZONA</v>
          </cell>
        </row>
        <row r="32">
          <cell r="D32">
            <v>21101</v>
          </cell>
        </row>
        <row r="33">
          <cell r="D33">
            <v>21201</v>
          </cell>
        </row>
        <row r="34">
          <cell r="D34">
            <v>21401</v>
          </cell>
        </row>
        <row r="35">
          <cell r="D35">
            <v>29401</v>
          </cell>
        </row>
        <row r="36">
          <cell r="D36">
            <v>26102</v>
          </cell>
        </row>
        <row r="37">
          <cell r="D37">
            <v>29601</v>
          </cell>
        </row>
        <row r="40">
          <cell r="C40" t="str">
            <v>PLAZAS COMUNITARIAS</v>
          </cell>
        </row>
        <row r="41">
          <cell r="D41">
            <v>21201</v>
          </cell>
        </row>
        <row r="42">
          <cell r="D42">
            <v>21401</v>
          </cell>
        </row>
        <row r="43">
          <cell r="D43">
            <v>29401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RPP_2015"/>
      <sheetName val="FIGURAS"/>
      <sheetName val="RAMO11XPARTIDA"/>
      <sheetName val="RAMO33XPARTIDA"/>
      <sheetName val="RECLASIFICACION"/>
    </sheetNames>
    <sheetDataSet>
      <sheetData sheetId="0">
        <row r="5">
          <cell r="C5">
            <v>11101</v>
          </cell>
          <cell r="D5" t="str">
            <v>DIETAS</v>
          </cell>
        </row>
        <row r="6">
          <cell r="C6">
            <v>11201</v>
          </cell>
          <cell r="D6" t="str">
            <v>HABERES</v>
          </cell>
        </row>
        <row r="7">
          <cell r="C7">
            <v>11301</v>
          </cell>
          <cell r="D7" t="str">
            <v>SUELDOS BASE</v>
          </cell>
        </row>
        <row r="8">
          <cell r="C8">
            <v>11401</v>
          </cell>
          <cell r="D8" t="str">
            <v>RETRIBUCIONES POR ADSCRIPCIÓN EN EL EXTRANJERO</v>
          </cell>
        </row>
        <row r="9">
          <cell r="C9">
            <v>12101</v>
          </cell>
          <cell r="D9" t="str">
            <v>HONORARIOS</v>
          </cell>
        </row>
        <row r="10">
          <cell r="C10">
            <v>12201</v>
          </cell>
          <cell r="D10" t="str">
            <v>SUELDOS BASE AL PERSONAL EVENTUAL</v>
          </cell>
        </row>
        <row r="11">
          <cell r="C11">
            <v>12202</v>
          </cell>
          <cell r="D11" t="str">
            <v>COMPENSACIONES A SUSTITUTOS DE PROFESORES</v>
          </cell>
        </row>
        <row r="12">
          <cell r="C12">
            <v>12301</v>
          </cell>
          <cell r="D12" t="str">
            <v>RETRIBUCIONES POR SERVICIOS DE CARÁCTER SOCIAL</v>
          </cell>
        </row>
        <row r="13">
          <cell r="C13">
            <v>12401</v>
          </cell>
          <cell r="D13" t="str">
            <v>RETRIBUCIÓN A LOS REPRESENTANTES DE LOS TRABAJADORES Y DE LOS PATRONES EN LA JUNTA FEDERAL DE CONCILIACIÓN Y ARBITRAJE</v>
          </cell>
        </row>
        <row r="14">
          <cell r="C14">
            <v>13101</v>
          </cell>
          <cell r="D14" t="str">
            <v>PRIMA QUINQUENAL POR AÑOS DE SERVICIOS EFECTIVOS PRESTADOS</v>
          </cell>
        </row>
        <row r="15">
          <cell r="C15">
            <v>13102</v>
          </cell>
          <cell r="D15" t="str">
            <v>ACREDITACIÓN POR AÑOS DE SERVICIO EN LA DOCENCIA Y AL PERSONAL ADMINISTRATIVO DE LAS INSTITUCIONES DE EDUCACIÓN SUPERIOR</v>
          </cell>
        </row>
        <row r="16">
          <cell r="C16">
            <v>13103</v>
          </cell>
          <cell r="D16" t="str">
            <v>PRIMA DE PERSEVERANCIA POR AÑOS DE SERVICIO ACTIVO EN EL EJÉRCITO, FUERZA AÉREA Y ARMADA MEXICANOS</v>
          </cell>
        </row>
        <row r="17">
          <cell r="C17">
            <v>13104</v>
          </cell>
          <cell r="D17" t="str">
            <v>ANTIGÜEDAD</v>
          </cell>
        </row>
        <row r="18">
          <cell r="C18">
            <v>13201</v>
          </cell>
          <cell r="D18" t="str">
            <v>PRIMAS DE VACACIONES Y DOMINICAL</v>
          </cell>
        </row>
        <row r="19">
          <cell r="C19">
            <v>13202</v>
          </cell>
          <cell r="D19" t="str">
            <v>AGUINALDO O GRATIFICACIÓN DE FIN DE AÑO</v>
          </cell>
        </row>
        <row r="20">
          <cell r="C20">
            <v>13301</v>
          </cell>
          <cell r="D20" t="str">
            <v>REMUNERACIONES POR HORAS EXTRAORDINARIAS</v>
          </cell>
        </row>
        <row r="21">
          <cell r="C21">
            <v>13401</v>
          </cell>
          <cell r="D21" t="str">
            <v>ACREDITACIÓN POR TITULACIÓN EN LA DOCENCIA</v>
          </cell>
        </row>
        <row r="22">
          <cell r="C22">
            <v>13402</v>
          </cell>
          <cell r="D22" t="str">
            <v>ACREDITACIÓN AL PERSONAL DOCENTE POR AÑOS DE ESTUDIO DE LICENCIATURA</v>
          </cell>
        </row>
        <row r="23">
          <cell r="C23">
            <v>13403</v>
          </cell>
          <cell r="D23" t="str">
            <v>COMPENSACIONES POR SERVICIOS ESPECIALES</v>
          </cell>
        </row>
        <row r="24">
          <cell r="C24">
            <v>13404</v>
          </cell>
          <cell r="D24" t="str">
            <v>COMPENSACIONES POR SERVICIOS EVENTUALES</v>
          </cell>
        </row>
        <row r="25">
          <cell r="C25">
            <v>13405</v>
          </cell>
          <cell r="D25" t="str">
            <v>COMPENSACIONES DE RETIRO</v>
          </cell>
        </row>
        <row r="26">
          <cell r="C26">
            <v>13406</v>
          </cell>
          <cell r="D26" t="str">
            <v>COMPENSACIONES DE SERVICIOS</v>
          </cell>
        </row>
        <row r="27">
          <cell r="C27">
            <v>13407</v>
          </cell>
          <cell r="D27" t="str">
            <v>COMPENSACIONES ADICIONALES POR SERVICIOS ESPECIALES</v>
          </cell>
        </row>
        <row r="28">
          <cell r="C28">
            <v>13408</v>
          </cell>
          <cell r="D28" t="str">
            <v>ASIGNACIONES DOCENTES, PEDAGÓGICAS GENÉRICAS Y ESPECÍFICAS</v>
          </cell>
        </row>
        <row r="29">
          <cell r="C29">
            <v>13409</v>
          </cell>
          <cell r="D29" t="str">
            <v>COMPENSACIÓN POR ADQUISICIÓN DE MATERIAL DIDÁCTICO</v>
          </cell>
        </row>
        <row r="30">
          <cell r="C30">
            <v>13410</v>
          </cell>
          <cell r="D30" t="str">
            <v>COMPENSACIÓN POR ACTUALIZACIÓN Y FORMACIÓN ACADÉMICA</v>
          </cell>
        </row>
        <row r="31">
          <cell r="C31">
            <v>13411</v>
          </cell>
          <cell r="D31" t="str">
            <v>COMPENSACIONES A MÉDICOS RESIDENTES</v>
          </cell>
        </row>
        <row r="32">
          <cell r="C32">
            <v>13412</v>
          </cell>
          <cell r="D32" t="str">
            <v>GASTOS CONTINGENTES PARA EL PERSONAL RADICADO EN EL EXTRANJERO</v>
          </cell>
        </row>
        <row r="33">
          <cell r="C33">
            <v>13413</v>
          </cell>
          <cell r="D33" t="str">
            <v>ASIGNACIONES INHERENTES A LA CONCLUSIÓN DE SERVICIOS EN LA ADMINISTRACIÓN PÚBLICA FEDERAL</v>
          </cell>
        </row>
        <row r="34">
          <cell r="C34">
            <v>13501</v>
          </cell>
          <cell r="D34" t="str">
            <v>SOBREHABERES</v>
          </cell>
        </row>
        <row r="35">
          <cell r="C35">
            <v>13601</v>
          </cell>
          <cell r="D35" t="str">
            <v>ASIGNACIONES DE TÉCNICO</v>
          </cell>
        </row>
        <row r="36">
          <cell r="C36">
            <v>13602</v>
          </cell>
          <cell r="D36" t="str">
            <v>ASIGNACIONES DE MANDO</v>
          </cell>
        </row>
        <row r="37">
          <cell r="C37">
            <v>13603</v>
          </cell>
          <cell r="D37" t="str">
            <v>ASIGNACIONES POR COMISIÓN</v>
          </cell>
        </row>
        <row r="38">
          <cell r="C38">
            <v>13604</v>
          </cell>
          <cell r="D38" t="str">
            <v>ASIGNACIONES DE VUELO</v>
          </cell>
        </row>
        <row r="39">
          <cell r="C39">
            <v>13605</v>
          </cell>
          <cell r="D39" t="str">
            <v>ASIGNACIONES DE TÉCNICO ESPECIAL</v>
          </cell>
        </row>
        <row r="40">
          <cell r="C40">
            <v>13701</v>
          </cell>
          <cell r="D40" t="str">
            <v>HONORARIOS ESPECIALES</v>
          </cell>
        </row>
        <row r="41">
          <cell r="C41">
            <v>13801</v>
          </cell>
          <cell r="D41" t="str">
            <v>PARTICIPACIONES POR VIGILANCIA EN EL CUMPLIMIENTO DE LAS LEYES Y CUSTODIA DE VALORES</v>
          </cell>
        </row>
        <row r="42">
          <cell r="C42">
            <v>14101</v>
          </cell>
          <cell r="D42" t="str">
            <v>APORTACIONES AL ISSSTE</v>
          </cell>
        </row>
        <row r="43">
          <cell r="C43">
            <v>14102</v>
          </cell>
          <cell r="D43" t="str">
            <v>APORTACIONES AL ISSFAM</v>
          </cell>
        </row>
        <row r="44">
          <cell r="C44">
            <v>14103</v>
          </cell>
          <cell r="D44" t="str">
            <v>APORTACIONES AL IMSS</v>
          </cell>
        </row>
        <row r="45">
          <cell r="C45">
            <v>14104</v>
          </cell>
          <cell r="D45" t="str">
            <v>APORTACIONES DE SEGURIDAD SOCIAL CONTRACTUALES</v>
          </cell>
        </row>
        <row r="46">
          <cell r="C46">
            <v>14105</v>
          </cell>
          <cell r="D46" t="str">
            <v>APORTACIONES AL SEGURO DE CESANTÍA EN EDAD AVANZADA Y VEJEZ</v>
          </cell>
        </row>
        <row r="47">
          <cell r="C47">
            <v>14201</v>
          </cell>
          <cell r="D47" t="str">
            <v>APORTACIONES AL FOVISSSTE</v>
          </cell>
        </row>
        <row r="48">
          <cell r="C48">
            <v>14202</v>
          </cell>
          <cell r="D48" t="str">
            <v>APORTACIONES AL INFONAVIT</v>
          </cell>
        </row>
        <row r="49">
          <cell r="C49">
            <v>14301</v>
          </cell>
          <cell r="D49" t="str">
            <v>APORTACIONES AL SISTEMA DE AHORRO PARA EL RETIRO</v>
          </cell>
        </row>
        <row r="50">
          <cell r="C50">
            <v>14302</v>
          </cell>
          <cell r="D50" t="str">
            <v>DEPÓSITOS PARA EL AHORRO SOLIDARIO</v>
          </cell>
        </row>
        <row r="51">
          <cell r="C51">
            <v>14401</v>
          </cell>
          <cell r="D51" t="str">
            <v>CUOTAS PARA EL SEGURO DE VIDA DEL PERSONAL CIVIL</v>
          </cell>
        </row>
        <row r="52">
          <cell r="C52">
            <v>14402</v>
          </cell>
          <cell r="D52" t="str">
            <v>CUOTAS PARA EL SEGURO DE VIDA DEL PERSONAL MILITAR</v>
          </cell>
        </row>
        <row r="53">
          <cell r="C53">
            <v>14403</v>
          </cell>
          <cell r="D53" t="str">
            <v>CUOTAS PARA EL SEGURO DE GASTOS MÉDICOS DEL PERSONAL CIVIL</v>
          </cell>
        </row>
        <row r="54">
          <cell r="C54">
            <v>14404</v>
          </cell>
          <cell r="D54" t="str">
            <v>CUOTAS PARA EL SEGURO DE SEPARACIÓN INDIVIDUALIZADO</v>
          </cell>
        </row>
        <row r="55">
          <cell r="C55">
            <v>14405</v>
          </cell>
          <cell r="D55" t="str">
            <v>CUOTAS PARA EL SEGURO COLECTIVO DE RETIRO</v>
          </cell>
        </row>
        <row r="56">
          <cell r="C56">
            <v>14406</v>
          </cell>
          <cell r="D56" t="str">
            <v>SEGURO DE RESPONSABILIDAD CIVIL, ASISTENCIA LEGAL Y OTROS SEGUROS</v>
          </cell>
        </row>
        <row r="57">
          <cell r="C57">
            <v>15101</v>
          </cell>
          <cell r="D57" t="str">
            <v>CUOTAS PARA EL FONDO DE AHORRO DEL PERSONAL CIVIL</v>
          </cell>
        </row>
        <row r="58">
          <cell r="C58">
            <v>15102</v>
          </cell>
          <cell r="D58" t="str">
            <v>CUOTAS PARA EL FONDO DE AHORRO DE GENERALES, ALMIRANTES, JEFES Y OFICIALES</v>
          </cell>
        </row>
        <row r="59">
          <cell r="C59">
            <v>15103</v>
          </cell>
          <cell r="D59" t="str">
            <v>CUOTAS PARA EL FONDO DE TRABAJO DEL PERSONAL DEL EJÉRCITO, FUERZA AÉREA Y ARMADA MEXICANOS</v>
          </cell>
        </row>
        <row r="60">
          <cell r="C60">
            <v>15201</v>
          </cell>
          <cell r="D60" t="str">
            <v>INDEMNIZACIONES POR ACCIDENTES EN EL TRABAJO</v>
          </cell>
        </row>
        <row r="61">
          <cell r="C61">
            <v>15202</v>
          </cell>
          <cell r="D61" t="str">
            <v>PAGO DE LIQUIDACIONES</v>
          </cell>
        </row>
        <row r="62">
          <cell r="C62">
            <v>15301</v>
          </cell>
          <cell r="D62" t="str">
            <v>PRESTACIONES DE RETIRO</v>
          </cell>
        </row>
        <row r="63">
          <cell r="C63">
            <v>15401</v>
          </cell>
          <cell r="D63" t="str">
            <v>PRESTACIONES ESTABLECIDAS POR CONDICIONES GENERALES DE TRABAJO O CONTRATOS COLECTIVOS DE TRABAJO</v>
          </cell>
        </row>
        <row r="64">
          <cell r="C64">
            <v>15402</v>
          </cell>
          <cell r="D64" t="str">
            <v>COMPENSACIÓN GARANTIZADA</v>
          </cell>
        </row>
        <row r="65">
          <cell r="C65">
            <v>15403</v>
          </cell>
          <cell r="D65" t="str">
            <v>ASIGNACIONES ADICIONALES AL SUELDO</v>
          </cell>
        </row>
        <row r="66">
          <cell r="C66">
            <v>15501</v>
          </cell>
          <cell r="D66" t="str">
            <v>APOYOS A LA CAPACITACIÓN DE LOS SERVIDORES PÚBLICOS</v>
          </cell>
        </row>
        <row r="67">
          <cell r="C67">
            <v>15901</v>
          </cell>
          <cell r="D67" t="str">
            <v>OTRAS PRESTACIONES</v>
          </cell>
        </row>
        <row r="68">
          <cell r="C68">
            <v>15902</v>
          </cell>
          <cell r="D68" t="str">
            <v>PAGO EXTRAORDINARIO POR RIESGO</v>
          </cell>
        </row>
        <row r="69">
          <cell r="C69">
            <v>16101</v>
          </cell>
          <cell r="D69" t="str">
            <v>INCREMENTOS A LAS PERCEPCIONES</v>
          </cell>
        </row>
        <row r="70">
          <cell r="C70">
            <v>16102</v>
          </cell>
          <cell r="D70" t="str">
            <v>CREACIÓN DE PLAZAS</v>
          </cell>
        </row>
        <row r="71">
          <cell r="C71">
            <v>16103</v>
          </cell>
          <cell r="D71" t="str">
            <v>OTRAS MEDIDAS DE CARÁCTER LABORAL Y ECONÓMICO</v>
          </cell>
        </row>
        <row r="72">
          <cell r="C72">
            <v>16104</v>
          </cell>
          <cell r="D72" t="str">
            <v>PREVISIONES PARA APORTACIONES AL ISSSTE</v>
          </cell>
        </row>
        <row r="73">
          <cell r="C73">
            <v>16105</v>
          </cell>
          <cell r="D73" t="str">
            <v>PREVISIONES PARA APORTACIONES AL FOVISSSTE</v>
          </cell>
        </row>
        <row r="74">
          <cell r="C74">
            <v>16106</v>
          </cell>
          <cell r="D74" t="str">
            <v>PREVISIONES PARA APORTACIONES AL SISTEMA DE AHORRO PARA EL RETIRO</v>
          </cell>
        </row>
        <row r="75">
          <cell r="C75">
            <v>16107</v>
          </cell>
          <cell r="D75" t="str">
            <v>PREVISIONES PARA APORTACIONES AL SEGURO DE CESANTÍA EN EDAD AVANZADA Y VEJEZ</v>
          </cell>
        </row>
        <row r="76">
          <cell r="C76">
            <v>16108</v>
          </cell>
          <cell r="D76" t="str">
            <v>PREVISIONES PARA LOS DEPÓSITOS AL AHORRO SOLIDARIO</v>
          </cell>
        </row>
        <row r="77">
          <cell r="C77">
            <v>17101</v>
          </cell>
          <cell r="D77" t="str">
            <v>ESTÍMULOS POR PRODUCTIVIDAD Y EFICIENCIA</v>
          </cell>
        </row>
        <row r="78">
          <cell r="C78">
            <v>17102</v>
          </cell>
          <cell r="D78" t="str">
            <v>ESTÍMULOS AL PERSONAL OPERATIVO</v>
          </cell>
        </row>
        <row r="79">
          <cell r="C79">
            <v>21101</v>
          </cell>
          <cell r="D79" t="str">
            <v>MATERIALES Y ÚTILES DE OFICINA</v>
          </cell>
        </row>
        <row r="80">
          <cell r="C80">
            <v>21201</v>
          </cell>
          <cell r="D80" t="str">
            <v>MATERIALES Y ÚTILES DE IMPRESIÓN Y REPRODUCCIÓN</v>
          </cell>
        </row>
        <row r="81">
          <cell r="C81">
            <v>21301</v>
          </cell>
          <cell r="D81" t="str">
            <v>MATERIAL ESTADÍSTICO Y GEOGRÁFICO</v>
          </cell>
        </row>
        <row r="82">
          <cell r="C82">
            <v>21401</v>
          </cell>
          <cell r="D82" t="str">
            <v>MATERIALES Y ÚTILES PARA EL PROCESAMIENTO EN EQUIPOS Y BIENES INFORMÁTICOS</v>
          </cell>
        </row>
        <row r="83">
          <cell r="C83">
            <v>21501</v>
          </cell>
          <cell r="D83" t="str">
            <v>MATERIAL DE APOYO INFORMATIVO</v>
          </cell>
        </row>
        <row r="84">
          <cell r="C84">
            <v>21502</v>
          </cell>
          <cell r="D84" t="str">
            <v>MATERIAL PARA INFORMACIÓN EN ACTIVIDADES DE INVESTIGACIÓN CIENTÍFICA Y TECNOLÓGICA</v>
          </cell>
        </row>
        <row r="85">
          <cell r="C85">
            <v>21601</v>
          </cell>
          <cell r="D85" t="str">
            <v>MATERIAL DE LIMPIEZA</v>
          </cell>
        </row>
        <row r="86">
          <cell r="C86">
            <v>21701</v>
          </cell>
          <cell r="D86" t="str">
            <v>MATERIALES Y SUMINISTROS PARA PLANTELES EDUCATIVOS</v>
          </cell>
        </row>
        <row r="87">
          <cell r="C87">
            <v>22101</v>
          </cell>
          <cell r="D87" t="str">
            <v>PRODUCTOS ALIMENTICIOS PARA EL EJÉRCITO, FUERZA AÉREA Y ARMADA MEXICANOS, Y PARA LOS EFECTIVOS QUE PARTICIPEN EN PROGRAMAS DE SEGURIDAD PÚBLICA</v>
          </cell>
        </row>
        <row r="88">
          <cell r="C88">
            <v>22102</v>
          </cell>
          <cell r="D88" t="str">
            <v>PRODUCTOS ALIMENTICIOS PARA PERSONAS DERIVADO DE LA PRESTACIÓN DE SERVICIOS PÚBLICOS EN UNIDADES DE SALUD, EDUCATIVAS, DE READAPTACIÓN SOCIAL Y OTRAS</v>
          </cell>
        </row>
        <row r="89">
          <cell r="C89">
            <v>22103</v>
          </cell>
          <cell r="D89" t="str">
            <v>PRODUCTOS ALIMENTICIOS PARA EL PERSONAL QUE REALIZA LABORES EN CAMPO O DE SUPERVISIÓN</v>
          </cell>
        </row>
        <row r="90">
          <cell r="C90">
            <v>22104</v>
          </cell>
          <cell r="D90" t="str">
            <v>PRODUCTOS ALIMENTICIOS PARA EL PERSONAL EN LAS INSTALACIONES DE LAS DEPENDENCIAS Y ENTIDADES</v>
          </cell>
        </row>
        <row r="91">
          <cell r="C91">
            <v>22105</v>
          </cell>
          <cell r="D91" t="str">
            <v>PRODUCTOS ALIMENTICIOS PARA LA POBLACIÓN EN CASO DE DESASTRES NATURALES</v>
          </cell>
        </row>
        <row r="92">
          <cell r="C92">
            <v>22106</v>
          </cell>
          <cell r="D92" t="str">
            <v>PRODUCTOS ALIMENTICIOS PARA EL PERSONAL DERIVADO DE ACTIVIDADES EXTRAORDINARIAS</v>
          </cell>
        </row>
        <row r="93">
          <cell r="C93">
            <v>22201</v>
          </cell>
          <cell r="D93" t="str">
            <v>PRODUCTOS ALIMENTICIOS PARA ANIMALES</v>
          </cell>
        </row>
        <row r="94">
          <cell r="C94">
            <v>22301</v>
          </cell>
          <cell r="D94" t="str">
            <v>UTENSILIOS PARA EL SERVICIO DE ALIMENTACIÓN</v>
          </cell>
        </row>
        <row r="95">
          <cell r="C95">
            <v>23101</v>
          </cell>
          <cell r="D95" t="str">
            <v>PRODUCTOS ALIMENTICIOS, AGROPECUARIOS Y FORESTALES ADQUIRIDOS COMO MATERIA PRIMA</v>
          </cell>
        </row>
        <row r="96">
          <cell r="C96">
            <v>23201</v>
          </cell>
          <cell r="D96" t="str">
            <v>INSUMOS TEXTILES ADQUIRIDOS COMO MATERIA PRIMA</v>
          </cell>
        </row>
        <row r="97">
          <cell r="C97">
            <v>23301</v>
          </cell>
          <cell r="D97" t="str">
            <v>PRODUCTOS DE PAPEL, CARTÓN E IMPRESOS ADQUIRIDOS COMO MATERIA PRIMA</v>
          </cell>
        </row>
        <row r="98">
          <cell r="C98">
            <v>23401</v>
          </cell>
          <cell r="D98" t="str">
            <v>COMBUSTIBLES, LUBRICANTES, ADITIVOS, CARBÓN Y SUS DERIVADOS ADQUIRIDOS COMO MATERIA PRIMA</v>
          </cell>
        </row>
        <row r="99">
          <cell r="C99">
            <v>23501</v>
          </cell>
          <cell r="D99" t="str">
            <v>PRODUCTOS QUÍMICOS, FARMACÉUTICOS Y DE LABORATORIO ADQUIRIDOS COMO MATERIA PRIMA</v>
          </cell>
        </row>
        <row r="100">
          <cell r="C100">
            <v>23601</v>
          </cell>
          <cell r="D100" t="str">
            <v>PRODUCTOS METÁLICOS Y A BASE DE MINERALES NO METÁLICOS ADQUIRIDOS COMO MATERIA PRIMA</v>
          </cell>
        </row>
        <row r="101">
          <cell r="C101">
            <v>23701</v>
          </cell>
          <cell r="D101" t="str">
            <v>PRODUCTOS DE CUERO, PIEL, PLÁSTICO Y HULE ADQUIRIDOS COMO MATERIA PRIMA</v>
          </cell>
        </row>
        <row r="102">
          <cell r="C102">
            <v>23801</v>
          </cell>
          <cell r="D102" t="str">
            <v>MERCANCÍAS PARA SU COMERCIALIZACIÓN EN TIENDAS DEL SECTOR PÚBLICO</v>
          </cell>
        </row>
        <row r="103">
          <cell r="C103">
            <v>23901</v>
          </cell>
          <cell r="D103" t="str">
            <v>OTROS PRODUCTOS ADQUIRIDOS COMO MATERIA PRIMA</v>
          </cell>
        </row>
        <row r="104">
          <cell r="C104">
            <v>23902</v>
          </cell>
          <cell r="D104" t="str">
            <v>PETRÓLEO, GAS Y SUS DERIVADOS ADQUIRIDOS COMO MATERIA PRIMA</v>
          </cell>
        </row>
        <row r="105">
          <cell r="C105">
            <v>24101</v>
          </cell>
          <cell r="D105" t="str">
            <v>PRODUCTOS MINERALES NO METÁLICOS</v>
          </cell>
        </row>
        <row r="106">
          <cell r="C106">
            <v>24201</v>
          </cell>
          <cell r="D106" t="str">
            <v>CEMENTO Y PRODUCTOS DE CONCRETO</v>
          </cell>
        </row>
        <row r="107">
          <cell r="C107">
            <v>24301</v>
          </cell>
          <cell r="D107" t="str">
            <v>CAL, YESO Y PRODUCTOS DE YESO</v>
          </cell>
        </row>
        <row r="108">
          <cell r="C108">
            <v>24401</v>
          </cell>
          <cell r="D108" t="str">
            <v>MADERA Y PRODUCTOS DE MADERA</v>
          </cell>
        </row>
        <row r="109">
          <cell r="C109">
            <v>24501</v>
          </cell>
          <cell r="D109" t="str">
            <v>VIDRIO Y PRODUCTOS DE VIDRIO</v>
          </cell>
        </row>
        <row r="110">
          <cell r="C110">
            <v>24601</v>
          </cell>
          <cell r="D110" t="str">
            <v>MATERIAL ELÉCTRICO Y ELECTRÓNICO</v>
          </cell>
        </row>
        <row r="111">
          <cell r="C111">
            <v>24701</v>
          </cell>
          <cell r="D111" t="str">
            <v>ARTÍCULOS METÁLICOS PARA LA CONSTRUCCIÓN</v>
          </cell>
        </row>
        <row r="112">
          <cell r="C112">
            <v>24801</v>
          </cell>
          <cell r="D112" t="str">
            <v>MATERIALES COMPLEMENTARIOS</v>
          </cell>
        </row>
        <row r="113">
          <cell r="C113">
            <v>24901</v>
          </cell>
          <cell r="D113" t="str">
            <v>OTROS MATERIALES Y ARTÍCULOS DE CONSTRUCCIÓN Y REPARACIÓN</v>
          </cell>
        </row>
        <row r="114">
          <cell r="C114">
            <v>25101</v>
          </cell>
          <cell r="D114" t="str">
            <v>PRODUCTOS QUÍMICOS BÁSICOS</v>
          </cell>
        </row>
        <row r="115">
          <cell r="C115">
            <v>25201</v>
          </cell>
          <cell r="D115" t="str">
            <v>PLAGUICIDAS, ABONOS Y FERTILIZANTES</v>
          </cell>
        </row>
        <row r="116">
          <cell r="C116">
            <v>25301</v>
          </cell>
          <cell r="D116" t="str">
            <v>MEDICINAS Y PRODUCTOS FARMACÉUTICOS</v>
          </cell>
        </row>
        <row r="117">
          <cell r="C117">
            <v>25401</v>
          </cell>
          <cell r="D117" t="str">
            <v>MATERIALES, ACCESORIOS Y SUMINISTROS MÉDICOS</v>
          </cell>
        </row>
        <row r="118">
          <cell r="C118">
            <v>25501</v>
          </cell>
          <cell r="D118" t="str">
            <v>MATERIALES, ACCESORIOS Y SUMINISTROS DE LABORATORIO</v>
          </cell>
        </row>
        <row r="119">
          <cell r="C119">
            <v>25901</v>
          </cell>
          <cell r="D119" t="str">
            <v>OTROS PRODUCTOS QUÍMICOS</v>
          </cell>
        </row>
        <row r="120">
          <cell r="C120">
            <v>26101</v>
          </cell>
          <cell r="D120" t="str">
            <v>COMBUSTIBLES, LUBRICANTES Y ADITIVOS PARA VEHÍCULOS TERRESTRES, AÉREOS, MARÍTIMOS, LACUSTRES Y FLUVIALES DESTINADOS A LA EJECUCIÓN DE PROGRAMAS DE SEGURIDAD PÚBLICA Y NACIONAL</v>
          </cell>
        </row>
        <row r="121">
          <cell r="C121">
            <v>26102</v>
          </cell>
          <cell r="D121" t="str">
            <v>COMBUSTIBLES, LUBRICANTES Y ADITIVOS PARA VEHÍCULOS TERRESTRES, AÉREOS, MARÍTIMOS, LACUSTRES Y FLUVIALES DESTINADOS A SERVICIOS PÚBLICOS Y LA OPERACIÓN DE PROGRAMAS PÚBLICOS</v>
          </cell>
        </row>
        <row r="122">
          <cell r="C122">
            <v>26103</v>
          </cell>
          <cell r="D122" t="str">
            <v>COMBUSTIBLES, LUBRICANTES Y ADITIVOS PARA VEHÍCULOS TERRESTRES, AÉREOS, MARÍTIMOS, LACUSTRES Y FLUVIALES DESTINADOS A SERVICIOS ADMINISTRATIVOS</v>
          </cell>
        </row>
        <row r="123">
          <cell r="C123">
            <v>26104</v>
          </cell>
          <cell r="D123" t="str">
            <v>COMBUSTIBLES, LUBRICANTES Y ADITIVOS PARA VEHÍCULOS TERRESTRES, AÉREOS, MARÍTIMOS, LACUSTRES Y FLUVIALES ASIGNADOS A SERVIDORES PÚBLICOS</v>
          </cell>
        </row>
        <row r="124">
          <cell r="C124">
            <v>26105</v>
          </cell>
          <cell r="D124" t="str">
            <v>COMBUSTIBLES, LUBRICANTES Y ADITIVOS PARA MAQUINARIA, EQUIPO DE PRODUCCIÓN Y SERVICIOS ADMINISTRATIVOS</v>
          </cell>
        </row>
        <row r="125">
          <cell r="C125">
            <v>26106</v>
          </cell>
          <cell r="D125" t="str">
            <v>PIDIREGAS CARGOS VARIABLES</v>
          </cell>
        </row>
        <row r="126">
          <cell r="C126">
            <v>26107</v>
          </cell>
          <cell r="D126" t="str">
            <v>COMBUSTIBLES NACIONALES PARA PLANTAS PRODUCTIVAS</v>
          </cell>
        </row>
        <row r="127">
          <cell r="C127">
            <v>26108</v>
          </cell>
          <cell r="D127" t="str">
            <v>COMBUSTIBLES DE IMPORTACIÓN PARA PLANTAS PRODUCTIVAS</v>
          </cell>
        </row>
        <row r="128">
          <cell r="C128">
            <v>27101</v>
          </cell>
          <cell r="D128" t="str">
            <v>VESTUARIO Y UNIFORMES</v>
          </cell>
        </row>
        <row r="129">
          <cell r="C129">
            <v>27201</v>
          </cell>
          <cell r="D129" t="str">
            <v>PRENDAS DE PROTECCIÓN PERSONAL</v>
          </cell>
        </row>
        <row r="130">
          <cell r="C130">
            <v>27301</v>
          </cell>
          <cell r="D130" t="str">
            <v>ARTÍCULOS DEPORTIVOS</v>
          </cell>
        </row>
        <row r="131">
          <cell r="C131">
            <v>27401</v>
          </cell>
          <cell r="D131" t="str">
            <v>PRODUCTOS TEXTILES</v>
          </cell>
        </row>
        <row r="132">
          <cell r="C132">
            <v>27501</v>
          </cell>
          <cell r="D132" t="str">
            <v>BLANCOS Y OTROS PRODUCTOS TEXTILES, EXCEPTO PRENDAS DE VESTIR</v>
          </cell>
        </row>
        <row r="133">
          <cell r="C133">
            <v>28101</v>
          </cell>
          <cell r="D133" t="str">
            <v>SUSTANCIAS Y MATERIALES EXPLOSIVOS</v>
          </cell>
        </row>
        <row r="134">
          <cell r="C134">
            <v>28201</v>
          </cell>
          <cell r="D134" t="str">
            <v>MATERIALES DE SEGURIDAD PÚBLICA</v>
          </cell>
        </row>
        <row r="135">
          <cell r="C135">
            <v>28301</v>
          </cell>
          <cell r="D135" t="str">
            <v>PRENDAS DE PROTECCIÓN PARA SEGURIDAD PÚBLICA Y NACIONAL</v>
          </cell>
        </row>
        <row r="136">
          <cell r="C136">
            <v>29101</v>
          </cell>
          <cell r="D136" t="str">
            <v>HERRAMIENTAS MENORES</v>
          </cell>
        </row>
        <row r="137">
          <cell r="C137">
            <v>29201</v>
          </cell>
          <cell r="D137" t="str">
            <v>REFACCIONES Y ACCESORIOS MENORES DE EDIFICIOS</v>
          </cell>
        </row>
        <row r="138">
          <cell r="C138">
            <v>29301</v>
          </cell>
          <cell r="D138" t="str">
            <v>REFACCIONES Y ACCESORIOS MENORES DE MOBILIARIO Y EQUIPO DE ADMINISTRACIÓN, EDUCACIONAL Y RECREATIVO</v>
          </cell>
        </row>
        <row r="139">
          <cell r="C139">
            <v>29401</v>
          </cell>
          <cell r="D139" t="str">
            <v>REFACCIONES Y ACCESORIOS PARA EQUIPO DE CÓMPUTO</v>
          </cell>
        </row>
        <row r="140">
          <cell r="C140">
            <v>29501</v>
          </cell>
          <cell r="D140" t="str">
            <v>REFACCIONES Y ACCESORIOS MENORES DE EQUIPO E INSTRUMENTAL MÉDICO Y DE LABORATORIO</v>
          </cell>
        </row>
        <row r="141">
          <cell r="C141">
            <v>29601</v>
          </cell>
          <cell r="D141" t="str">
            <v>REFACCIONES Y ACCESORIOS MENORES DE EQUIPO DE TRANSPORTE</v>
          </cell>
        </row>
        <row r="142">
          <cell r="C142">
            <v>29701</v>
          </cell>
          <cell r="D142" t="str">
            <v>REFACCIONES Y ACCESORIOS MENORES DE EQUIPO DE DEFENSA Y SEGURIDAD</v>
          </cell>
        </row>
        <row r="143">
          <cell r="C143">
            <v>29801</v>
          </cell>
          <cell r="D143" t="str">
            <v>REFACCIONES Y ACCESORIOS MENORES DE MAQUINARIA Y OTROS EQUIPOS</v>
          </cell>
        </row>
        <row r="144">
          <cell r="C144">
            <v>29901</v>
          </cell>
          <cell r="D144" t="str">
            <v>REFACCIONES Y ACCESORIOS MENORES OTROS BIENES MUEBLES</v>
          </cell>
        </row>
        <row r="145">
          <cell r="C145">
            <v>31101</v>
          </cell>
          <cell r="D145" t="str">
            <v>SERVICIO DE ENERGÍA ELÉCTRICA</v>
          </cell>
        </row>
        <row r="146">
          <cell r="C146">
            <v>31201</v>
          </cell>
          <cell r="D146" t="str">
            <v>SERVICIO DE GAS</v>
          </cell>
        </row>
        <row r="147">
          <cell r="C147">
            <v>31301</v>
          </cell>
          <cell r="D147" t="str">
            <v>SERVICIO DE AGUA</v>
          </cell>
        </row>
        <row r="148">
          <cell r="C148">
            <v>31401</v>
          </cell>
          <cell r="D148" t="str">
            <v>SERVICIO TELEFÓNICO CONVENCIONAL</v>
          </cell>
        </row>
        <row r="149">
          <cell r="C149">
            <v>31501</v>
          </cell>
          <cell r="D149" t="str">
            <v>SERVICIO DE TELEFONÍA CELULAR</v>
          </cell>
        </row>
        <row r="150">
          <cell r="C150">
            <v>31601</v>
          </cell>
          <cell r="D150" t="str">
            <v>SERVICIO DE RADIOLOCALIZACIÓN</v>
          </cell>
        </row>
        <row r="151">
          <cell r="C151">
            <v>31602</v>
          </cell>
          <cell r="D151" t="str">
            <v>SERVICIOS DE TELECOMUNICACIONES</v>
          </cell>
        </row>
        <row r="152">
          <cell r="C152">
            <v>31701</v>
          </cell>
          <cell r="D152" t="str">
            <v>SERVICIOS DE CONDUCCIÓN DE SEÑALES ANALÓGICAS Y DIGITALES</v>
          </cell>
        </row>
        <row r="153">
          <cell r="C153">
            <v>31801</v>
          </cell>
          <cell r="D153" t="str">
            <v>SERVICIO POSTAL</v>
          </cell>
        </row>
        <row r="154">
          <cell r="C154">
            <v>31802</v>
          </cell>
          <cell r="D154" t="str">
            <v>SERVICIO TELEGRÁFICO</v>
          </cell>
        </row>
        <row r="155">
          <cell r="C155">
            <v>31901</v>
          </cell>
          <cell r="D155" t="str">
            <v>SERVICIOS INTEGRALES DE TELECOMUNICACIÓN</v>
          </cell>
        </row>
        <row r="156">
          <cell r="C156">
            <v>31902</v>
          </cell>
          <cell r="D156" t="str">
            <v>CONTRATACIÓN DE OTROS SERVICIOS</v>
          </cell>
        </row>
        <row r="157">
          <cell r="C157">
            <v>31903</v>
          </cell>
          <cell r="D157" t="str">
            <v>SERVICIOS GENERALES PARA PLANTELES EDUCATIVOS</v>
          </cell>
        </row>
        <row r="158">
          <cell r="C158">
            <v>32101</v>
          </cell>
          <cell r="D158" t="str">
            <v>ARRENDAMIENTO DE TERRENOS</v>
          </cell>
        </row>
        <row r="159">
          <cell r="C159">
            <v>32201</v>
          </cell>
          <cell r="D159" t="str">
            <v>ARRENDAMIENTO DE EDIFICIOS Y LOCALES</v>
          </cell>
        </row>
        <row r="160">
          <cell r="C160">
            <v>32301</v>
          </cell>
          <cell r="D160" t="str">
            <v>ARRENDAMIENTO DE EQUIPO Y BIENES INFORMÁTICOS</v>
          </cell>
        </row>
        <row r="161">
          <cell r="C161">
            <v>32302</v>
          </cell>
          <cell r="D161" t="str">
            <v>ARRENDAMIENTO DE MOBILIARIO</v>
          </cell>
        </row>
        <row r="162">
          <cell r="C162">
            <v>32501</v>
          </cell>
          <cell r="D162" t="str">
            <v>ARRENDAMIENTO DE VEHÍCULOS TERRESTRES, AÉREOS, MARÍTIMOS, LACUSTRES Y FLUVIALES PARA LA EJECUCIÓN DE PROGRAMAS DE SEGURIDAD PÚBLICA Y NACIONAL</v>
          </cell>
        </row>
        <row r="163">
          <cell r="C163">
            <v>32502</v>
          </cell>
          <cell r="D163" t="str">
            <v>ARRENDAMIENTO DE VEHÍCULOS TERRESTRES, AÉREOS, MARÍTIMOS, LACUSTRES Y FLUVIALES PARA SERVICIOS PÚBLICOS Y LA OPERACIÓN DE PROGRAMAS PÚBLICOS</v>
          </cell>
        </row>
        <row r="164">
          <cell r="C164">
            <v>32503</v>
          </cell>
          <cell r="D164" t="str">
            <v>ARRENDAMIENTO DE VEHÍCULOS TERRESTRES, AÉREOS, MARÍTIMOS, LACUSTRES Y FLUVIALES PARA SERVICIOS ADMINISTRATIVOS</v>
          </cell>
        </row>
        <row r="165">
          <cell r="C165">
            <v>32504</v>
          </cell>
          <cell r="D165" t="str">
            <v>ARRENDAMIENTO DE VEHÍCULOS TERRESTRES, AÉREOS, MARÍTIMOS, LACUSTRES Y FLUVIALES PARA DESASTRES NATURALES</v>
          </cell>
        </row>
        <row r="166">
          <cell r="C166">
            <v>32505</v>
          </cell>
          <cell r="D166" t="str">
            <v>ARRENDAMIENTO DE VEHÍCULOS TERRESTRES, AÉREOS, MARÍTIMOS, LACUSTRES Y FLUVIALES PARA SERVIDORES PÚBLICOS</v>
          </cell>
        </row>
        <row r="167">
          <cell r="C167">
            <v>32601</v>
          </cell>
          <cell r="D167" t="str">
            <v>ARRENDAMIENTO DE MAQUINARIA Y EQUIPO</v>
          </cell>
        </row>
        <row r="168">
          <cell r="C168">
            <v>32701</v>
          </cell>
          <cell r="D168" t="str">
            <v>PATENTES, REGALÍAS Y OTROS</v>
          </cell>
        </row>
        <row r="169">
          <cell r="C169">
            <v>32901</v>
          </cell>
          <cell r="D169" t="str">
            <v>ARRENDAMIENTO DE SUSTANCIAS Y PRODUCTOS QUÍMICOS</v>
          </cell>
        </row>
        <row r="170">
          <cell r="C170">
            <v>32902</v>
          </cell>
          <cell r="D170" t="str">
            <v>PIDIREGAS CARGOS FIJOS</v>
          </cell>
        </row>
        <row r="171">
          <cell r="C171">
            <v>32903</v>
          </cell>
          <cell r="D171" t="str">
            <v>OTROS ARRENDAMIENTOS</v>
          </cell>
        </row>
        <row r="172">
          <cell r="C172">
            <v>33101</v>
          </cell>
          <cell r="D172" t="str">
            <v>ASESORÍAS ASOCIADAS A CONVENIOS, TRATADOS O ACUERDOS</v>
          </cell>
        </row>
        <row r="173">
          <cell r="C173">
            <v>33102</v>
          </cell>
          <cell r="D173" t="str">
            <v>ASESORÍAS POR CONTROVERSIAS EN EL MARCO DE LOS TRATADOS INTERNACIONALES</v>
          </cell>
        </row>
        <row r="174">
          <cell r="C174">
            <v>33103</v>
          </cell>
          <cell r="D174" t="str">
            <v>CONSULTORÍAS PARA PROGRAMAS O PROYECTOS FINANCIADOS POR ORGANISMOS INTERNACIONALES</v>
          </cell>
        </row>
        <row r="175">
          <cell r="C175">
            <v>33104</v>
          </cell>
          <cell r="D175" t="str">
            <v>OTRAS ASESORÍAS PARA LA OPERACIÓN DE PROGRAMAS</v>
          </cell>
        </row>
        <row r="176">
          <cell r="C176">
            <v>33105</v>
          </cell>
          <cell r="D176" t="str">
            <v>SERVICIOS RELACIONADOS CON PROCEDIMIENTOS JURISDICCIONALES</v>
          </cell>
        </row>
        <row r="177">
          <cell r="C177">
            <v>33301</v>
          </cell>
          <cell r="D177" t="str">
            <v>SERVICIOS DE INFORMÁTICA</v>
          </cell>
        </row>
        <row r="178">
          <cell r="C178">
            <v>33302</v>
          </cell>
          <cell r="D178" t="str">
            <v>SERVICIOS ESTADÍSTICOS Y GEOGRÁFICOS</v>
          </cell>
        </row>
        <row r="179">
          <cell r="C179">
            <v>33303</v>
          </cell>
          <cell r="D179" t="str">
            <v>SERVICIOS RELACIONADOS CON CERTIFICACIÓN DE PROCESOS</v>
          </cell>
        </row>
        <row r="180">
          <cell r="C180">
            <v>33401</v>
          </cell>
          <cell r="D180" t="str">
            <v>SERVICIOS PARA CAPACITACIÓN A SERVIDORES PÚBLICOS</v>
          </cell>
        </row>
        <row r="181">
          <cell r="C181">
            <v>33501</v>
          </cell>
          <cell r="D181" t="str">
            <v>ESTUDIOS E INVESTIGACIONES</v>
          </cell>
        </row>
        <row r="182">
          <cell r="C182">
            <v>33601</v>
          </cell>
          <cell r="D182" t="str">
            <v>SERVICIOS RELACIONADOS CON TRADUCCIONES</v>
          </cell>
        </row>
        <row r="183">
          <cell r="C183">
            <v>33602</v>
          </cell>
          <cell r="D183" t="str">
            <v>OTROS SERVICIOS COMERCIALES</v>
          </cell>
        </row>
        <row r="184">
          <cell r="C184">
            <v>33603</v>
          </cell>
          <cell r="D184" t="str">
            <v>IMPRESIONES DE DOCUMENTOS OFICIALES PARA LA PRESTACIÓN DE SERVICIOS PÚBLICOS, IDENTIFICACIÓN, FORMATOS ADMINISTRATIVOS Y FISCALES, FORMAS VALORADAS, CERTIFICADOS Y TÍTULOS</v>
          </cell>
        </row>
        <row r="185">
          <cell r="C185">
            <v>33604</v>
          </cell>
          <cell r="D185" t="str">
            <v>IMPRESIÓN Y ELABORACIÓN DE MATERIAL INFORMATIVO DERIVADO DE LA OPERACIÓN Y ADMINISTRACIÓN DE LAS DEPENDENCIAS Y ENTIDADES</v>
          </cell>
        </row>
        <row r="186">
          <cell r="C186">
            <v>33605</v>
          </cell>
          <cell r="D186" t="str">
            <v>INFORMACIÓN EN MEDIOS MASIVOS DERIVADA DE LA OPERACIÓN Y ADMINISTRACIÓN DE LAS DEPENDENCIAS Y ENTIDADES</v>
          </cell>
        </row>
        <row r="187">
          <cell r="C187">
            <v>33701</v>
          </cell>
          <cell r="D187" t="str">
            <v>GASTOS DE SEGURIDAD PÚBLICA Y NACIONAL</v>
          </cell>
        </row>
        <row r="188">
          <cell r="C188">
            <v>33702</v>
          </cell>
          <cell r="D188" t="str">
            <v>GASTOS EN ACTIVIDADES DE SEGURIDAD Y LOGÍSTICA DEL ESTADO MAYOR PRESIDENCIAL</v>
          </cell>
        </row>
        <row r="189">
          <cell r="C189">
            <v>33801</v>
          </cell>
          <cell r="D189" t="str">
            <v>SERVICIOS DE VIGILANCIA</v>
          </cell>
        </row>
        <row r="190">
          <cell r="C190">
            <v>33901</v>
          </cell>
          <cell r="D190" t="str">
            <v>SUBCONTRATACIÓN DE SERVICIOS CON TERCEROS</v>
          </cell>
        </row>
        <row r="191">
          <cell r="C191">
            <v>33902</v>
          </cell>
          <cell r="D191" t="str">
            <v>PROYECTOS PARA PRESTACIÓN DE SERVICIOS</v>
          </cell>
        </row>
        <row r="192">
          <cell r="C192">
            <v>33903</v>
          </cell>
          <cell r="D192" t="str">
            <v>SERVICIOS INTEGRALES</v>
          </cell>
        </row>
        <row r="193">
          <cell r="C193">
            <v>34101</v>
          </cell>
          <cell r="D193" t="str">
            <v>SERVICIOS BANCARIOS Y FINANCIEROS</v>
          </cell>
        </row>
        <row r="194">
          <cell r="C194">
            <v>34301</v>
          </cell>
          <cell r="D194" t="str">
            <v>GASTOS INHERENTES A LA RECAUDACIÓN</v>
          </cell>
        </row>
        <row r="195">
          <cell r="C195">
            <v>34401</v>
          </cell>
          <cell r="D195" t="str">
            <v>SEGURO DE RESPONSABILIDAD PATRIMONIAL DEL ESTADO</v>
          </cell>
        </row>
        <row r="196">
          <cell r="C196">
            <v>34501</v>
          </cell>
          <cell r="D196" t="str">
            <v>SEGUROS DE BIENES PATRIMONIALES</v>
          </cell>
        </row>
        <row r="197">
          <cell r="C197">
            <v>34601</v>
          </cell>
          <cell r="D197" t="str">
            <v>ALMACENAJE, EMBALAJE Y ENVASE</v>
          </cell>
        </row>
        <row r="198">
          <cell r="C198">
            <v>34701</v>
          </cell>
          <cell r="D198" t="str">
            <v>FLETES Y MANIOBRAS</v>
          </cell>
        </row>
        <row r="199">
          <cell r="C199">
            <v>34801</v>
          </cell>
          <cell r="D199" t="str">
            <v>COMISIONES POR VENTAS</v>
          </cell>
        </row>
        <row r="200">
          <cell r="C200">
            <v>35101</v>
          </cell>
          <cell r="D200" t="str">
            <v>MANTENIMIENTO Y CONSERVACIÓN DE INMUEBLES PARA LA PRESTACIÓN DE SERVICIOS ADMINISTRATIVOS</v>
          </cell>
        </row>
        <row r="201">
          <cell r="C201">
            <v>35102</v>
          </cell>
          <cell r="D201" t="str">
            <v>MANTENIMIENTO Y CONSERVACIÓN DE INMUEBLES PARA LA PRESTACIÓN DE SERVICIOS PÚBLICOS</v>
          </cell>
        </row>
        <row r="202">
          <cell r="C202">
            <v>35201</v>
          </cell>
          <cell r="D202" t="str">
            <v>MANTENIMIENTO Y CONSERVACIÓN DE MOBILIARIO Y EQUIPO DE ADMINISTRACIÓN</v>
          </cell>
        </row>
        <row r="203">
          <cell r="C203">
            <v>35301</v>
          </cell>
          <cell r="D203" t="str">
            <v>MANTENIMIENTO Y CONSERVACIÓN DE BIENES INFORMÁTICOS</v>
          </cell>
        </row>
        <row r="204">
          <cell r="C204">
            <v>35401</v>
          </cell>
          <cell r="D204" t="str">
            <v>INSTALACIÓN, REPARACIÓN Y MANTENIMIENTO DE EQUIPO E INSTRUMENTAL MÉDICO Y DE LABORATORIO</v>
          </cell>
        </row>
        <row r="205">
          <cell r="C205">
            <v>35501</v>
          </cell>
          <cell r="D205" t="str">
            <v>MANTENIMIENTO Y CONSERVACIÓN DE VEHÍCULOS TERRESTRES, AÉREOS, MARÍTIMOS, LACUSTRES Y FLUVIALES</v>
          </cell>
        </row>
        <row r="206">
          <cell r="C206">
            <v>35601</v>
          </cell>
          <cell r="D206" t="str">
            <v>REPARACIÓN Y MANTENIMIENTO DE EQUIPO DE DEFENSA Y SEGURIDAD</v>
          </cell>
        </row>
        <row r="207">
          <cell r="C207">
            <v>35701</v>
          </cell>
          <cell r="D207" t="str">
            <v>MANTENIMIENTO Y CONSERVACIÓN DE MAQUINARIA Y EQUIPO</v>
          </cell>
        </row>
        <row r="208">
          <cell r="C208">
            <v>35702</v>
          </cell>
          <cell r="D208" t="str">
            <v>MANTENIMIENTO Y CONSERVACIÓN DE PLANTAS E INSTALACIONES PRODUCTIVAS</v>
          </cell>
        </row>
        <row r="209">
          <cell r="C209">
            <v>35801</v>
          </cell>
          <cell r="D209" t="str">
            <v>SERVICIOS DE LAVANDERÍA, LIMPIEZA E HIGIENE</v>
          </cell>
        </row>
        <row r="210">
          <cell r="C210">
            <v>35901</v>
          </cell>
          <cell r="D210" t="str">
            <v>SERVICIOS DE JARDINERÍA Y FUMIGACIÓN</v>
          </cell>
        </row>
        <row r="211">
          <cell r="C211">
            <v>36101</v>
          </cell>
          <cell r="D211" t="str">
            <v>DIFUSIÓN DE MENSAJES SOBRE PROGRAMAS Y ACTIVIDADES GUBERNAMENTALES</v>
          </cell>
        </row>
        <row r="212">
          <cell r="C212">
            <v>36201</v>
          </cell>
          <cell r="D212" t="str">
            <v>DIFUSIÓN DE MENSAJES COMERCIALES PARA PROMOVER LA VENTA DE PRODUCTOS O SERVICIOS</v>
          </cell>
        </row>
        <row r="213">
          <cell r="C213">
            <v>36901</v>
          </cell>
          <cell r="D213" t="str">
            <v>SERVICIOS RELACIONADOS CON MONITOREO DE INFORMACIÓN EN MEDIOS MASIVOS</v>
          </cell>
        </row>
        <row r="214">
          <cell r="C214">
            <v>37101</v>
          </cell>
          <cell r="D214" t="str">
            <v>PASAJES AÉREOS NACIONALES PARA LABORES EN CAMPO Y DE SUPERVISIÓN</v>
          </cell>
        </row>
        <row r="215">
          <cell r="C215">
            <v>37102</v>
          </cell>
          <cell r="D215" t="str">
            <v>PASAJES AÉREOS NACIONALES ASOCIADOS A LOS PROGRAMAS DE SEGURIDAD PÚBLICA Y NACIONAL</v>
          </cell>
        </row>
        <row r="216">
          <cell r="C216">
            <v>37103</v>
          </cell>
          <cell r="D216" t="str">
            <v>PASAJES AÉREOS NACIONALES ASOCIADOS A DESASTRES NATURALES</v>
          </cell>
        </row>
        <row r="217">
          <cell r="C217">
            <v>37104</v>
          </cell>
          <cell r="D217" t="str">
            <v>PASAJES AÉREOS NACIONALES PARA SERVIDORES PÚBLICOS DE MANDO EN EL DESEMPEÑO DE COMISIONES Y FUNCIONES OFICIALES</v>
          </cell>
        </row>
        <row r="218">
          <cell r="C218">
            <v>37105</v>
          </cell>
          <cell r="D218" t="str">
            <v>PASAJES AÉREOS INTERNACIONALES ASOCIADOS A LOS PROGRAMAS DE SEGURIDAD PÚBLICA Y NACIONAL</v>
          </cell>
        </row>
        <row r="219">
          <cell r="C219">
            <v>37106</v>
          </cell>
          <cell r="D219" t="str">
            <v>PASAJES AÉREOS INTERNACIONALES PARA SERVIDORES PÚBLICOS EN EL DESEMPEÑO DE COMISIONES Y FUNCIONES OFICIALES</v>
          </cell>
        </row>
        <row r="220">
          <cell r="C220">
            <v>37201</v>
          </cell>
          <cell r="D220" t="str">
            <v>PASAJES TERRESTRES NACIONALES PARA LABORES EN CAMPO Y DE SUPERVISIÓN</v>
          </cell>
        </row>
        <row r="221">
          <cell r="C221">
            <v>37202</v>
          </cell>
          <cell r="D221" t="str">
            <v>PASAJES TERRESTRES NACIONALES ASOCIADOS A LOS PROGRAMAS DE SEGURIDAD PÚBLICA Y NACIONAL</v>
          </cell>
        </row>
        <row r="222">
          <cell r="C222">
            <v>37203</v>
          </cell>
          <cell r="D222" t="str">
            <v>PASAJES TERRESTRES NACIONALES ASOCIADOS A DESASTRES NATURALES</v>
          </cell>
        </row>
        <row r="223">
          <cell r="C223">
            <v>37204</v>
          </cell>
          <cell r="D223" t="str">
            <v>PASAJES TERRESTRES NACIONALES PARA SERVIDORES PÚBLICOS DE MANDO EN EL DESEMPEÑO DE COMISIONES Y FUNCIONES OFICIALES</v>
          </cell>
        </row>
        <row r="224">
          <cell r="C224">
            <v>37205</v>
          </cell>
          <cell r="D224" t="str">
            <v>PASAJES TERRESTRES INTERNACIONALES ASOCIADOS A LOS PROGRAMAS DE SEGURIDAD PÚBLICA Y NACIONAL</v>
          </cell>
        </row>
        <row r="225">
          <cell r="C225">
            <v>37206</v>
          </cell>
          <cell r="D225" t="str">
            <v>PASAJES TERRESTRES INTERNACIONALES PARA SERVIDORES PÚBLICOS EN EL DESEMPEÑO DE COMISIONES Y FUNCIONES OFICIALES</v>
          </cell>
        </row>
        <row r="226">
          <cell r="C226">
            <v>37301</v>
          </cell>
          <cell r="D226" t="str">
            <v>PASAJES MARITIMO, LACUSTRES Y FLUIVIALES ASOCIADOS A LOS PROGRAMAS DE SEGURIDAD PUBLICA Y NACIONAL</v>
          </cell>
        </row>
        <row r="227">
          <cell r="C227">
            <v>37501</v>
          </cell>
          <cell r="D227" t="str">
            <v>VIÁTICOS NACIONALES PARA LABORES EN CAMPO Y DE SUPERVISIÓN</v>
          </cell>
        </row>
        <row r="228">
          <cell r="C228">
            <v>37502</v>
          </cell>
          <cell r="D228" t="str">
            <v>VIÁTICOS NACIONALES ASOCIADOS A LOS PROGRAMAS DE SEGURIDAD PÚBLICA Y NACIONAL</v>
          </cell>
        </row>
        <row r="229">
          <cell r="C229">
            <v>37503</v>
          </cell>
          <cell r="D229" t="str">
            <v>VIÁTICOS NACIONALES ASOCIADOS A DESASTRES NATURALES</v>
          </cell>
        </row>
        <row r="230">
          <cell r="C230">
            <v>37504</v>
          </cell>
          <cell r="D230" t="str">
            <v>VIÁTICOS NACIONALES PARA SERVIDORES PÚBLICOS EN EL DESEMPEÑO DE FUNCIONES OFICIALES</v>
          </cell>
        </row>
        <row r="231">
          <cell r="C231">
            <v>37601</v>
          </cell>
          <cell r="D231" t="str">
            <v>VIÁTICOS EN EL EXTRANJERO ASOCIADOS A LOS PROGRAMAS DE SEGURIDAD PÚBLICA Y NACIONAL</v>
          </cell>
        </row>
        <row r="232">
          <cell r="C232">
            <v>37602</v>
          </cell>
          <cell r="D232" t="str">
            <v>VIÁTICOS EN EL EXTRANJERO PARA SERVIDORES PÚBLICOS EN EL DESEMPEÑO DE COMISIONES Y FUNCIONES OFICIALES</v>
          </cell>
        </row>
        <row r="233">
          <cell r="C233">
            <v>37701</v>
          </cell>
          <cell r="D233" t="str">
            <v>INSTALACIÓN DEL PERSONAL FEDERAL</v>
          </cell>
        </row>
        <row r="234">
          <cell r="C234">
            <v>37801</v>
          </cell>
          <cell r="D234" t="str">
            <v>SERVICIOS INTEGRALES NACIONALES PARA SERVIDORES PÚBLICOS EN EL DESEMPEÑO DE COMISIONES Y FUNCIONES OFICIALES</v>
          </cell>
        </row>
        <row r="235">
          <cell r="C235">
            <v>37802</v>
          </cell>
          <cell r="D235" t="str">
            <v>SERVICIOS INTEGRALES EN EL EXTRANJERO PARA SERVIDORES PÚBLICOS EN EL DESEMPEÑO DE COMISIONES Y FUNCIONES OFICIALES</v>
          </cell>
        </row>
        <row r="236">
          <cell r="C236">
            <v>37901</v>
          </cell>
          <cell r="D236" t="str">
            <v>GASTOS PARA OPERATIVOS Y TRABAJOS DE CAMPO EN ÁREAS RURALES</v>
          </cell>
        </row>
        <row r="237">
          <cell r="C237">
            <v>38101</v>
          </cell>
          <cell r="D237" t="str">
            <v>GASTOS DE CEREMONIAL DEL TITULAR DEL EJECUTIVO FEDERAL</v>
          </cell>
        </row>
        <row r="238">
          <cell r="C238">
            <v>38102</v>
          </cell>
          <cell r="D238" t="str">
            <v>GASTOS DE CEREMONIAL DE LOS TITULARES DE LAS DEPENDENCIAS Y ENTIDADES</v>
          </cell>
        </row>
        <row r="239">
          <cell r="C239">
            <v>38103</v>
          </cell>
          <cell r="D239" t="str">
            <v>GASTOS INHERENTES A LA INVESTIDURA PRESIDENCIAL</v>
          </cell>
        </row>
        <row r="240">
          <cell r="C240">
            <v>38201</v>
          </cell>
          <cell r="D240" t="str">
            <v>GASTOS DE ORDEN SOCIAL</v>
          </cell>
        </row>
        <row r="241">
          <cell r="C241">
            <v>38301</v>
          </cell>
          <cell r="D241" t="str">
            <v>CONGRESOS Y CONVENCIONES</v>
          </cell>
        </row>
        <row r="242">
          <cell r="C242">
            <v>38401</v>
          </cell>
          <cell r="D242" t="str">
            <v>EXPOSICIONES</v>
          </cell>
        </row>
        <row r="243">
          <cell r="C243">
            <v>38501</v>
          </cell>
          <cell r="D243" t="str">
            <v>GASTOS PARA ALIMENTACIÓN DE SERVIDORES PÚBLICOS DE MANDO</v>
          </cell>
        </row>
        <row r="244">
          <cell r="C244">
            <v>39101</v>
          </cell>
          <cell r="D244" t="str">
            <v>FUNERALES Y PAGAS DE DEFUNCIÓN</v>
          </cell>
        </row>
        <row r="245">
          <cell r="C245">
            <v>39201</v>
          </cell>
          <cell r="D245" t="str">
            <v>IMPUESTOS Y DERECHOS DE EXPORTACIÓN</v>
          </cell>
        </row>
        <row r="246">
          <cell r="C246">
            <v>39202</v>
          </cell>
          <cell r="D246" t="str">
            <v>OTROS IMPUESTOS Y DERECHOS</v>
          </cell>
        </row>
        <row r="247">
          <cell r="C247">
            <v>39301</v>
          </cell>
          <cell r="D247" t="str">
            <v>IMPUESTOS Y DERECHOS DE IMPORTACIÓN</v>
          </cell>
        </row>
        <row r="248">
          <cell r="C248">
            <v>39401</v>
          </cell>
          <cell r="D248" t="str">
            <v>EROGACIONES POR RESOLUCIONES POR AUTORIDAD COMPETENTE</v>
          </cell>
        </row>
        <row r="249">
          <cell r="C249">
            <v>39402</v>
          </cell>
          <cell r="D249" t="str">
            <v>INDEMNIZACIONES POR EXPROPIACIÓN DE PREDIOS</v>
          </cell>
        </row>
        <row r="250">
          <cell r="C250">
            <v>39501</v>
          </cell>
          <cell r="D250" t="str">
            <v>PENAS, MULTAS, ACCESORIOS Y ACTUALIZACIONES</v>
          </cell>
        </row>
        <row r="251">
          <cell r="C251">
            <v>39601</v>
          </cell>
          <cell r="D251" t="str">
            <v>PÉRDIDAS DEL ERARIO FEDERAL</v>
          </cell>
        </row>
        <row r="252">
          <cell r="C252">
            <v>39602</v>
          </cell>
          <cell r="D252" t="str">
            <v>OTROS GASTOS POR RESPONSABILIDADES</v>
          </cell>
        </row>
        <row r="253">
          <cell r="C253">
            <v>39701</v>
          </cell>
          <cell r="D253" t="str">
            <v>EROGACIONES POR PAGO DE UTILIDADES</v>
          </cell>
        </row>
        <row r="254">
          <cell r="C254">
            <v>39801</v>
          </cell>
          <cell r="D254" t="str">
            <v>IMPUESTO SOBRE NÓMINAS</v>
          </cell>
        </row>
        <row r="255">
          <cell r="C255">
            <v>39901</v>
          </cell>
          <cell r="D255" t="str">
            <v>GASTOS DE LAS COMISIONES INTERNACIONALES DE LÍMITES Y AGUAS</v>
          </cell>
        </row>
        <row r="256">
          <cell r="C256">
            <v>39902</v>
          </cell>
          <cell r="D256" t="str">
            <v>GASTOS DE LAS OFICINAS DEL SERVICIO EXTERIOR MEXICANO</v>
          </cell>
        </row>
        <row r="257">
          <cell r="C257">
            <v>39903</v>
          </cell>
          <cell r="D257" t="str">
            <v>ASIGNACIONES A LOS GRUPOS PARLAMENTARIOS</v>
          </cell>
        </row>
        <row r="258">
          <cell r="C258">
            <v>39904</v>
          </cell>
          <cell r="D258" t="str">
            <v>PARTICIPACIONES EN ORGANOS DE GOBIERNO</v>
          </cell>
        </row>
        <row r="259">
          <cell r="C259">
            <v>39905</v>
          </cell>
          <cell r="D259" t="str">
            <v>ACTIVIDADES DE COORDINACIÓN CON EL PRESIDENTE ELECTO</v>
          </cell>
        </row>
        <row r="260">
          <cell r="C260">
            <v>39906</v>
          </cell>
          <cell r="D260" t="str">
            <v>SERVICIOS CORPORATIVOS PRESTADOS POR LAS ENTIDADES PARAESTATALES A SUS ORGANISMOS</v>
          </cell>
        </row>
        <row r="261">
          <cell r="C261">
            <v>39907</v>
          </cell>
          <cell r="D261" t="str">
            <v>SERVICIOS PRESTADOS ENTRE ORGANISMOS DE UNA ENTIDAD PARAESTATAL</v>
          </cell>
        </row>
        <row r="262">
          <cell r="C262">
            <v>39908</v>
          </cell>
          <cell r="D262" t="str">
            <v>EROGACIONES POR CUENTA DE TERCEROS</v>
          </cell>
        </row>
        <row r="263">
          <cell r="C263">
            <v>39909</v>
          </cell>
          <cell r="D263" t="str">
            <v>EROGACIONES RECUPERABLES</v>
          </cell>
        </row>
        <row r="264">
          <cell r="C264">
            <v>39910</v>
          </cell>
          <cell r="D264" t="str">
            <v>APERTURA DE FONDO ROTATORIO</v>
          </cell>
        </row>
        <row r="265">
          <cell r="C265">
            <v>41501</v>
          </cell>
          <cell r="D265" t="str">
            <v>TRANSFERENCIAS PARA CUBRIR EL DÉFICIT DE OPERACIÓN Y LOS GASTOS DE ADMINISTRACIÓN ASOCIADOS AL OTORGAMIENTO DE SUBSIDIOS</v>
          </cell>
        </row>
        <row r="266">
          <cell r="C266">
            <v>41601</v>
          </cell>
          <cell r="D266" t="str">
            <v>TRANSFERENCIAS A ENTIDADES EMPRESARIALES NO FINANCIERAS DERIVADAS DE LA OBTENCIÓN DE DERECHOS</v>
          </cell>
        </row>
        <row r="267">
          <cell r="C267">
            <v>43101</v>
          </cell>
          <cell r="D267" t="str">
            <v>SUBSIDIOS A LA PRODUCCIÓN</v>
          </cell>
        </row>
        <row r="268">
          <cell r="C268">
            <v>43201</v>
          </cell>
          <cell r="D268" t="str">
            <v>SUBSIDIOS A LA DISTRIBUCIÓN</v>
          </cell>
        </row>
        <row r="269">
          <cell r="C269">
            <v>43301</v>
          </cell>
          <cell r="D269" t="str">
            <v>SUBSIDIOS PARA INVERSIÓN</v>
          </cell>
        </row>
        <row r="270">
          <cell r="C270">
            <v>43401</v>
          </cell>
          <cell r="D270" t="str">
            <v>SUBSIDIOS A LA PRESTACIÓN DE SERVICIOS PÚBLICOS</v>
          </cell>
        </row>
        <row r="271">
          <cell r="C271">
            <v>43501</v>
          </cell>
          <cell r="D271" t="str">
            <v>SUBSIDIOS PARA CUBRIR DIFERENCIALES DE TASAS DE INTERÉS</v>
          </cell>
        </row>
        <row r="272">
          <cell r="C272">
            <v>43601</v>
          </cell>
          <cell r="D272" t="str">
            <v>SUBSIDIOS PARA LA ADQUISICIÓN DE VIVIENDA DE INTERÉS SOCIAL</v>
          </cell>
        </row>
        <row r="273">
          <cell r="C273">
            <v>43701</v>
          </cell>
          <cell r="D273" t="str">
            <v>SUBSIDIOS AL CONSUMO</v>
          </cell>
        </row>
        <row r="274">
          <cell r="C274">
            <v>43833</v>
          </cell>
          <cell r="D274" t="str">
            <v>SUBSIDIOS A LAS ENTIDADES FEDERATIVAS Y MUNICIPIOS</v>
          </cell>
        </row>
        <row r="275">
          <cell r="C275">
            <v>43901</v>
          </cell>
          <cell r="D275" t="str">
            <v>SUBSIDIOS PARA CAPACITACIÓN Y BECAS</v>
          </cell>
        </row>
        <row r="276">
          <cell r="C276">
            <v>43902</v>
          </cell>
          <cell r="D276" t="str">
            <v>SUBSIDIOS A FIDEICOMISOS PRIVADOS Y ESTATALES</v>
          </cell>
        </row>
        <row r="277">
          <cell r="C277">
            <v>44101</v>
          </cell>
          <cell r="D277" t="str">
            <v>GASTOS RELACIONADOS CON ACTIVIDADES CULTURALES, DEPORTIVAS Y DE AYUDA EXTRAORDINARIA</v>
          </cell>
        </row>
        <row r="278">
          <cell r="C278">
            <v>44102</v>
          </cell>
          <cell r="D278" t="str">
            <v>GASTOS POR SERVICIOS DE TRASLADO DE PERSONAS</v>
          </cell>
        </row>
        <row r="279">
          <cell r="C279">
            <v>44103</v>
          </cell>
          <cell r="D279" t="str">
            <v>PREMIOS, RECOMPENSAS, PENSIONES DE GRACIA Y PENSIÓN RECREATIVA ESTUDIANTIL</v>
          </cell>
        </row>
        <row r="280">
          <cell r="C280">
            <v>44104</v>
          </cell>
          <cell r="D280" t="str">
            <v>PREMIOS, ESTÍMULOS, RECOMPENSAS, BECAS Y SEGUROS A DEPORTISTAS</v>
          </cell>
        </row>
        <row r="281">
          <cell r="C281">
            <v>44105</v>
          </cell>
          <cell r="D281" t="str">
            <v>APOYO A VOLUNTARIOS QUE PARTICIPAN EN DIVERSOS PROGRAMAS FEDERALES</v>
          </cell>
        </row>
        <row r="282">
          <cell r="C282">
            <v>44106</v>
          </cell>
          <cell r="D282" t="str">
            <v>COMPENSACIONES POR SERVICIOS DE CARÁCTER SOCIAL</v>
          </cell>
        </row>
        <row r="283">
          <cell r="C283">
            <v>44107</v>
          </cell>
          <cell r="D283" t="str">
            <v>APOYO A REPRESENTANTES DEL PODER LEGISLATIVO Y PARTIDOS POLÍTICOS ANTE EL CONSEJO GENERAL DEL IFE</v>
          </cell>
        </row>
        <row r="284">
          <cell r="C284">
            <v>44108</v>
          </cell>
          <cell r="D284" t="str">
            <v>DIETAS A CONSEJEROS ELECTORALES LOCALES Y DISTRITALES EN EL AÑO ELECTORAL FEDERAL</v>
          </cell>
        </row>
        <row r="285">
          <cell r="C285">
            <v>44109</v>
          </cell>
          <cell r="D285" t="str">
            <v>APOYOS PARA ALIMENTOS A FUNCIONARIOS DE CASILLA EL DÍA DE LA JORNADA ELECTORAL FEDERAL</v>
          </cell>
        </row>
        <row r="286">
          <cell r="C286">
            <v>44110</v>
          </cell>
          <cell r="D286" t="str">
            <v>APOYO FINANCIERO A CONSEJEROS ELECTORALES LOCALES Y DISTRITALES EN AÑO ELECTORAL FEDERAL</v>
          </cell>
        </row>
        <row r="287">
          <cell r="C287">
            <v>44401</v>
          </cell>
          <cell r="D287" t="str">
            <v>APOYOS A LA INVESTIGACIÓN CIENTÍFICA Y TECNOLÓGICA DE INSTITUCIONES ACADÉMICAS Y SECTOR PÚBLICO</v>
          </cell>
        </row>
        <row r="288">
          <cell r="C288">
            <v>44402</v>
          </cell>
          <cell r="D288" t="str">
            <v>APOYOS A LA INVESTIGACIÓN CIENTÍFICA Y TECNOLÓGICA EN INSTITUCIONES SIN FINES DE LUCRO</v>
          </cell>
        </row>
        <row r="289">
          <cell r="C289">
            <v>44501</v>
          </cell>
          <cell r="D289" t="str">
            <v>APOYO FINANCIERO AL COMITÉ NACIONAL DE SUPERVISIÓN Y EVALUACIÓN Y A LA COMISIÓN NACIONAL DE VIGILANCIA LOCALES Y DISTRITALES DEL REGISTRO FEDERAL DE ELECTORES</v>
          </cell>
        </row>
        <row r="290">
          <cell r="C290">
            <v>44502</v>
          </cell>
          <cell r="D290" t="str">
            <v>FINANCIAMIENTO PÚBLICO A PARTIDOS POLÍTICOS Y AGRUPACIONES POLÍTICAS CON REGISTRO AUTORIZADO</v>
          </cell>
        </row>
        <row r="291">
          <cell r="C291">
            <v>44801</v>
          </cell>
          <cell r="D291" t="str">
            <v>MERCANCÍAS PARA SU DISTRIBUCIÓN A LA POBLACIÓN</v>
          </cell>
        </row>
        <row r="292">
          <cell r="C292">
            <v>45201</v>
          </cell>
          <cell r="D292" t="str">
            <v>PAGO DE PENSIONES Y JUBILACIONES</v>
          </cell>
        </row>
        <row r="293">
          <cell r="C293">
            <v>45202</v>
          </cell>
          <cell r="D293" t="str">
            <v>PAGO DE PENSIONES Y JUBILACIONES CONTRACTUALES</v>
          </cell>
        </row>
        <row r="294">
          <cell r="C294">
            <v>45203</v>
          </cell>
          <cell r="D294" t="str">
            <v>TRANSFERENCIAS PARA EL PAGO DE PENSIONES Y JUBILACIONES</v>
          </cell>
        </row>
        <row r="295">
          <cell r="C295">
            <v>45901</v>
          </cell>
          <cell r="D295" t="str">
            <v>PAGO DE SUMAS ASEGURADAS</v>
          </cell>
        </row>
        <row r="296">
          <cell r="C296">
            <v>45902</v>
          </cell>
          <cell r="D296" t="str">
            <v>PRESTACIONES ECONÓMICAS DISTINTAS DE PENSIONES Y JUBILACIONES</v>
          </cell>
        </row>
        <row r="297">
          <cell r="C297">
            <v>46101</v>
          </cell>
          <cell r="D297" t="str">
            <v>APORTACIONES A FIDEICOMISOS PÚBLICOS</v>
          </cell>
        </row>
        <row r="298">
          <cell r="C298">
            <v>46102</v>
          </cell>
          <cell r="D298" t="str">
            <v>APORTACIONES A MANDATOS PÚBLICOS</v>
          </cell>
        </row>
        <row r="299">
          <cell r="C299">
            <v>46301</v>
          </cell>
          <cell r="D299" t="str">
            <v>APORTACIONES A FIDEICOMISOS PÚBLICOS DEL PODER JUDICIAL</v>
          </cell>
        </row>
        <row r="300">
          <cell r="C300">
            <v>47101</v>
          </cell>
          <cell r="D300" t="str">
            <v>TRASFERENCIAS PARA CUOTAS Y APORTACIONES DE SEGURIDAD SOCIAL PARA EL IMSS, ISSSTE E ISSFAM POR OBLIGACIÓN DEL ESTADO</v>
          </cell>
        </row>
        <row r="301">
          <cell r="C301">
            <v>47102</v>
          </cell>
          <cell r="D301" t="str">
            <v>TRANSFERENCIAS PARA CUOTAS Y APORTACIONES A LOS SEGUROS DE RETIRO, CESANTÍA EN EDAD AVANZADA Y VEJEZ</v>
          </cell>
        </row>
        <row r="302">
          <cell r="C302">
            <v>48101</v>
          </cell>
          <cell r="D302" t="str">
            <v>DONATIVOS A INSTITUCIONES SIN FINES DE LUCRO</v>
          </cell>
        </row>
        <row r="303">
          <cell r="C303">
            <v>48201</v>
          </cell>
          <cell r="D303" t="str">
            <v>DONATIVOS A ENTIDADES FEDERATIVAS O MUNICIPIOS</v>
          </cell>
        </row>
        <row r="304">
          <cell r="C304">
            <v>48301</v>
          </cell>
          <cell r="D304" t="str">
            <v>DONATIVOS A FIDEICOMISOS PRIVADOS</v>
          </cell>
        </row>
        <row r="305">
          <cell r="C305">
            <v>48401</v>
          </cell>
          <cell r="D305" t="str">
            <v>DONATIVOS A FIDEICOMISOS ESTATALES</v>
          </cell>
        </row>
        <row r="306">
          <cell r="C306">
            <v>48501</v>
          </cell>
          <cell r="D306" t="str">
            <v>DONATIVOS INTERNACIONALES</v>
          </cell>
        </row>
        <row r="307">
          <cell r="C307">
            <v>49201</v>
          </cell>
          <cell r="D307" t="str">
            <v>CUOTAS Y APORTACIONES A ORGANISMOS INTERNACIONALES</v>
          </cell>
        </row>
        <row r="308">
          <cell r="C308">
            <v>49202</v>
          </cell>
          <cell r="D308" t="str">
            <v>OTRAS APORTACIONES INTERNACIONALES</v>
          </cell>
        </row>
        <row r="309">
          <cell r="C309">
            <v>51101</v>
          </cell>
          <cell r="D309" t="str">
            <v>MOBILIARIO</v>
          </cell>
        </row>
        <row r="310">
          <cell r="C310">
            <v>51301</v>
          </cell>
          <cell r="D310" t="str">
            <v>BIENES ARTÍSTICOS Y CULTURALES</v>
          </cell>
        </row>
        <row r="311">
          <cell r="C311">
            <v>51501</v>
          </cell>
          <cell r="D311" t="str">
            <v>BIENES INFORMÁTICOS</v>
          </cell>
        </row>
        <row r="312">
          <cell r="C312">
            <v>51901</v>
          </cell>
          <cell r="D312" t="str">
            <v>EQUIPO DE ADMINISTRACIÓN</v>
          </cell>
        </row>
        <row r="313">
          <cell r="C313">
            <v>51902</v>
          </cell>
          <cell r="D313" t="str">
            <v>ADJUDICACIONES, EXPROPIACIONES E INDEMNIZACIONES DE BIENES MUEBLES</v>
          </cell>
        </row>
        <row r="314">
          <cell r="C314">
            <v>52101</v>
          </cell>
          <cell r="D314" t="str">
            <v>EQUIPOS Y APARATOS AUDIOVISUALES</v>
          </cell>
        </row>
        <row r="315">
          <cell r="C315">
            <v>52201</v>
          </cell>
          <cell r="D315" t="str">
            <v>APARATOS DEPORTIVOS</v>
          </cell>
        </row>
        <row r="316">
          <cell r="C316">
            <v>52301</v>
          </cell>
          <cell r="D316" t="str">
            <v>CÁMARAS FOTOGRÁFICAS Y DE VIDEO</v>
          </cell>
        </row>
        <row r="317">
          <cell r="C317">
            <v>52901</v>
          </cell>
          <cell r="D317" t="str">
            <v>OTRO MOBILIARIO Y EQUIPO EDUCACIONAL Y RECREATIVO</v>
          </cell>
        </row>
        <row r="318">
          <cell r="C318">
            <v>53101</v>
          </cell>
          <cell r="D318" t="str">
            <v>EQUIPO MÉDICO Y DE LABORATORIO</v>
          </cell>
        </row>
        <row r="319">
          <cell r="C319">
            <v>53201</v>
          </cell>
          <cell r="D319" t="str">
            <v>INSTRUMENTAL MÉDICO Y DE LABORATORIO</v>
          </cell>
        </row>
        <row r="320">
          <cell r="C320">
            <v>54101</v>
          </cell>
          <cell r="D320" t="str">
            <v>VEHÍCULOS Y EQUIPO TERRESTRES, PARA LA EJECUCIÓN DE PROGRAMAS DE SEGURIDAD PÚBLICA Y NACIONAL</v>
          </cell>
        </row>
        <row r="321">
          <cell r="C321">
            <v>54102</v>
          </cell>
          <cell r="D321" t="str">
            <v>VEHÍCULOS Y EQUIPO TERRESTRES, DESTINADOS EXCLUSIVAMENTE PARA DESASTRES NATURALES</v>
          </cell>
        </row>
        <row r="322">
          <cell r="C322">
            <v>54103</v>
          </cell>
          <cell r="D322" t="str">
            <v>VEHÍCULOS Y EQUIPO TERRESTRES, DESTINADOS A SERVICIOS PÚBLICOS Y LA OPERACIÓN DE PROGRAMAS PÚBLICOS</v>
          </cell>
        </row>
        <row r="323">
          <cell r="C323">
            <v>54104</v>
          </cell>
          <cell r="D323" t="str">
            <v>VEHÍCULOS Y EQUIPO TERRESTRES, DESTINADOS A SERVICIOS ADMINISTRATIVOS</v>
          </cell>
        </row>
        <row r="324">
          <cell r="C324">
            <v>54105</v>
          </cell>
          <cell r="D324" t="str">
            <v>VEHÍCULOS Y EQUIPO TERRESTRES, DESTINADOS A SERVIDORES PÚBLICOS</v>
          </cell>
        </row>
        <row r="325">
          <cell r="C325">
            <v>54201</v>
          </cell>
          <cell r="D325" t="str">
            <v>CARROCERÍAS Y REMOLQUES</v>
          </cell>
        </row>
        <row r="326">
          <cell r="C326">
            <v>54301</v>
          </cell>
          <cell r="D326" t="str">
            <v>VEHÍCULOS Y EQUIPO AÉREOS, PARA LA EJECUCIÓN DE PROGRAMAS DE SEGURIDAD PÚBLICA Y NACIONAL</v>
          </cell>
        </row>
        <row r="327">
          <cell r="C327">
            <v>54302</v>
          </cell>
          <cell r="D327" t="str">
            <v>VEHÍCULOS Y EQUIPO AÉREOS, DESTINADOS EXCLUSIVAMENTE PARA DESASTRES NATURALES</v>
          </cell>
        </row>
        <row r="328">
          <cell r="C328">
            <v>54303</v>
          </cell>
          <cell r="D328" t="str">
            <v>VEHÍCULOS Y EQUIPO AÉREOS, DESTINADOS A SERVICIOS PÚBLICOS Y LA OPERACIÓN DE PROGRAMAS PÚBLICOS</v>
          </cell>
        </row>
        <row r="329">
          <cell r="C329">
            <v>54401</v>
          </cell>
          <cell r="D329" t="str">
            <v>EQUIPO FERROVIARIO</v>
          </cell>
        </row>
        <row r="330">
          <cell r="C330">
            <v>54501</v>
          </cell>
          <cell r="D330" t="str">
            <v>VEHÍCULOS Y EQUIPO MARÍTIMO, PARA LA EJECUCIÓN DE PROGRAMAS DE SEGURIDAD PÚBLICA Y NACIONAL</v>
          </cell>
        </row>
        <row r="331">
          <cell r="C331">
            <v>54502</v>
          </cell>
          <cell r="D331" t="str">
            <v>VEHÍCULOS Y EQUIPO MARÍTIMO, DESTINADOS A SERVICIOS PÚBLICOS Y LA OPERACIÓN DE PROGRAMAS PÚBLICOS</v>
          </cell>
        </row>
        <row r="332">
          <cell r="C332">
            <v>54503</v>
          </cell>
          <cell r="D332" t="str">
            <v>CONSTRUCCIÓN DE EMBARCACIONES</v>
          </cell>
        </row>
        <row r="333">
          <cell r="C333">
            <v>54901</v>
          </cell>
          <cell r="D333" t="str">
            <v>OTROS EQUIPOS DE TRANSPORTE</v>
          </cell>
        </row>
        <row r="334">
          <cell r="C334">
            <v>55101</v>
          </cell>
          <cell r="D334" t="str">
            <v>MAQUINARIA Y EQUIPO DE DEFENSA Y SEGURIDAD PÚBLICA</v>
          </cell>
        </row>
        <row r="335">
          <cell r="C335">
            <v>55102</v>
          </cell>
          <cell r="D335" t="str">
            <v>EQUIPO DE SEGURIDAD PÚBLICA Y NACIONAL</v>
          </cell>
        </row>
        <row r="336">
          <cell r="C336">
            <v>56101</v>
          </cell>
          <cell r="D336" t="str">
            <v>MAQUINARIA Y EQUIPO AGROPECUARIO</v>
          </cell>
        </row>
        <row r="337">
          <cell r="C337">
            <v>56201</v>
          </cell>
          <cell r="D337" t="str">
            <v>MAQUINARIA Y EQUIPO INDUSTRIAL</v>
          </cell>
        </row>
        <row r="338">
          <cell r="C338">
            <v>56301</v>
          </cell>
          <cell r="D338" t="str">
            <v>MAQUINARIA Y EQUIPO DE CONSTRUCCIÓN</v>
          </cell>
        </row>
        <row r="339">
          <cell r="C339">
            <v>56501</v>
          </cell>
          <cell r="D339" t="str">
            <v>EQUIPOS Y APARATOS DE COMUNICACIONES Y TELECOMUNICACIONES</v>
          </cell>
        </row>
        <row r="340">
          <cell r="C340">
            <v>56601</v>
          </cell>
          <cell r="D340" t="str">
            <v>MAQUINARIA Y EQUIPO ELÉCTRICO Y ELECTRÓNICO</v>
          </cell>
        </row>
        <row r="341">
          <cell r="C341">
            <v>56701</v>
          </cell>
          <cell r="D341" t="str">
            <v>HERRAMIENTAS Y MÁQUINAS HERRAMIENTA</v>
          </cell>
        </row>
        <row r="342">
          <cell r="C342">
            <v>56901</v>
          </cell>
          <cell r="D342" t="str">
            <v>BIENES MUEBLES POR ARRENDAMIENTO FINANCIERO</v>
          </cell>
        </row>
        <row r="343">
          <cell r="C343">
            <v>56902</v>
          </cell>
          <cell r="D343" t="str">
            <v>OTROS BIENES MUEBLES</v>
          </cell>
        </row>
        <row r="344">
          <cell r="C344">
            <v>57101</v>
          </cell>
          <cell r="D344" t="str">
            <v>ANIMALES DE REPRODUCCIÓN</v>
          </cell>
        </row>
        <row r="345">
          <cell r="C345">
            <v>57601</v>
          </cell>
          <cell r="D345" t="str">
            <v>ANIMALES DE TRABAJO</v>
          </cell>
        </row>
        <row r="346">
          <cell r="C346">
            <v>57701</v>
          </cell>
          <cell r="D346" t="str">
            <v>ANIMALES DE CUSTODIA Y VIGILANCIA</v>
          </cell>
        </row>
        <row r="347">
          <cell r="C347">
            <v>58101</v>
          </cell>
          <cell r="D347" t="str">
            <v>TERRENOS</v>
          </cell>
        </row>
        <row r="348">
          <cell r="C348">
            <v>58301</v>
          </cell>
          <cell r="D348" t="str">
            <v>EDIFICIOS Y LOCALES</v>
          </cell>
        </row>
        <row r="349">
          <cell r="C349">
            <v>58901</v>
          </cell>
          <cell r="D349" t="str">
            <v>ADJUDICACIONES, EXPROPIACIONES E INDEMNIZACIONES DE INMUEBLES</v>
          </cell>
        </row>
        <row r="350">
          <cell r="C350">
            <v>58902</v>
          </cell>
          <cell r="D350" t="str">
            <v>BIENES INMUEBLES EN LA MODALIDAD DE PROYECTOS DE INFRAESTRUCTURA PRODUCTIVA DE LARGO PLAZO</v>
          </cell>
        </row>
        <row r="351">
          <cell r="C351">
            <v>58903</v>
          </cell>
          <cell r="D351" t="str">
            <v>BIENES INMUEBLES POR ARRENDAMIENTO FINANCIERO</v>
          </cell>
        </row>
        <row r="352">
          <cell r="C352">
            <v>58904</v>
          </cell>
          <cell r="D352" t="str">
            <v>OTROS BIENES INMUEBLES</v>
          </cell>
        </row>
        <row r="353">
          <cell r="C353">
            <v>59101</v>
          </cell>
          <cell r="D353" t="str">
            <v>SOFTWARE</v>
          </cell>
        </row>
        <row r="354">
          <cell r="C354">
            <v>62101</v>
          </cell>
          <cell r="D354" t="str">
            <v>OBRAS DE CONSTRUCCIÓN PARA EDIFICIOS HABITACIONALES</v>
          </cell>
        </row>
        <row r="355">
          <cell r="C355">
            <v>62102</v>
          </cell>
          <cell r="D355" t="str">
            <v>MANTENIMIENTO Y REHABILITACIÓN DE EDIFICACIONES HABITACIONALES</v>
          </cell>
        </row>
        <row r="356">
          <cell r="C356">
            <v>62201</v>
          </cell>
          <cell r="D356" t="str">
            <v>OBRAS DE CONSTRUCCIÓN PARA EDIFICIOS NO HABITACIONALES</v>
          </cell>
        </row>
        <row r="357">
          <cell r="C357">
            <v>62202</v>
          </cell>
          <cell r="D357" t="str">
            <v>MANTENIMIENTO Y REHABILITACIÓN DE EDIFICACIONES NO HABITACIONALES</v>
          </cell>
        </row>
        <row r="358">
          <cell r="C358">
            <v>62301</v>
          </cell>
          <cell r="D358" t="str">
            <v>CONSTRUCCIÓN DE OBRAS PARA EL ABASTECIMIENTO DE AGUA, PETRÓLEO, GAS, ELECTRICIDAD Y TELECOMUNICACIONES</v>
          </cell>
        </row>
        <row r="359">
          <cell r="C359">
            <v>62302</v>
          </cell>
          <cell r="D359" t="str">
            <v>MANTENIMIENTO Y REHABILITACIÓN DE OBRAS PARA EL ABASTECIMIENTO DE AGUA, PETRÓLEO, GAS, ELECTRICIDAD Y TELECOMUNICACIONES</v>
          </cell>
        </row>
        <row r="360">
          <cell r="C360">
            <v>62401</v>
          </cell>
          <cell r="D360" t="str">
            <v>OBRAS DE PREEDIFICACIÓN EN TERRENOS DE CONSTRUCCIÓN</v>
          </cell>
        </row>
        <row r="361">
          <cell r="C361">
            <v>62402</v>
          </cell>
          <cell r="D361" t="str">
            <v>CONSTRUCCIÓN DE OBRAS DE URBANIZACIÓN</v>
          </cell>
        </row>
        <row r="362">
          <cell r="C362">
            <v>62403</v>
          </cell>
          <cell r="D362" t="str">
            <v>MANTENIMIENTO Y REHABILITACIÓN DE OBRAS DE URBANIZACIÓN</v>
          </cell>
        </row>
        <row r="363">
          <cell r="C363">
            <v>62501</v>
          </cell>
          <cell r="D363" t="str">
            <v>CONSTRUCCIÓN DE VÍAS DE COMUNICACIÓN</v>
          </cell>
        </row>
        <row r="364">
          <cell r="C364">
            <v>62502</v>
          </cell>
          <cell r="D364" t="str">
            <v>MANTENIMIENTO Y REHABILITACIÓN DE LAS VÍAS DE COMUNICACIÓN</v>
          </cell>
        </row>
        <row r="365">
          <cell r="C365">
            <v>62601</v>
          </cell>
          <cell r="D365" t="str">
            <v>OTRAS CONSTRUCCIONES DE INGENIERÍA CIVIL U OBRA PESADA</v>
          </cell>
        </row>
        <row r="366">
          <cell r="C366">
            <v>62602</v>
          </cell>
          <cell r="D366" t="str">
            <v>MANTENIMIENTO Y REHABILITACIÓN DE OTRAS OBRAS DE INGENIERÍA CIVIL U OBRAS PESADAS</v>
          </cell>
        </row>
        <row r="367">
          <cell r="C367">
            <v>62701</v>
          </cell>
          <cell r="D367" t="str">
            <v>INSTALACIONES Y OBRAS DE CONSTRUCCIÓN ESPECIALIZADA</v>
          </cell>
        </row>
        <row r="368">
          <cell r="C368">
            <v>62901</v>
          </cell>
          <cell r="D368" t="str">
            <v>ENSAMBLE Y EDIFICACIÓN DE CONSTRUCCIONES PREFABRICADAS</v>
          </cell>
        </row>
        <row r="369">
          <cell r="C369">
            <v>62902</v>
          </cell>
          <cell r="D369" t="str">
            <v>OBRAS DE TERMINACIÓN Y ACABADO DE EDIFICIOS</v>
          </cell>
        </row>
        <row r="370">
          <cell r="C370">
            <v>62903</v>
          </cell>
          <cell r="D370" t="str">
            <v>SERVICIOS DE SUPERVISIÓN DE OBRAS</v>
          </cell>
        </row>
        <row r="371">
          <cell r="C371">
            <v>62904</v>
          </cell>
          <cell r="D371" t="str">
            <v>SERVICIOS PARA LA LIBERACIÓN DE DERECHOS DE VÍA</v>
          </cell>
        </row>
        <row r="372">
          <cell r="C372">
            <v>62905</v>
          </cell>
          <cell r="D372" t="str">
            <v>OTROS SERVICIOS RELACIONADOS CON OBRAS PÚBLICAS</v>
          </cell>
        </row>
        <row r="373">
          <cell r="C373">
            <v>72501</v>
          </cell>
          <cell r="D373" t="str">
            <v>ADQUISICIÓN DE ACCIONES DE ORGANISMOS INTERNACIONALES</v>
          </cell>
        </row>
        <row r="374">
          <cell r="C374">
            <v>73101</v>
          </cell>
          <cell r="D374" t="str">
            <v>ADQUISICIÓN DE BONOS</v>
          </cell>
        </row>
        <row r="375">
          <cell r="C375">
            <v>73501</v>
          </cell>
          <cell r="D375" t="str">
            <v>ADQUISICIÓN DE OBLIGACIONES</v>
          </cell>
        </row>
        <row r="376">
          <cell r="C376">
            <v>73901</v>
          </cell>
          <cell r="D376" t="str">
            <v>FIDEICOMISOS PARA ADQUISICIÓN DE TÍTULOS DE CRÉDITO</v>
          </cell>
        </row>
        <row r="377">
          <cell r="C377">
            <v>73902</v>
          </cell>
          <cell r="D377" t="str">
            <v>ADQUISICIÓN DE ACCIONES</v>
          </cell>
        </row>
        <row r="378">
          <cell r="C378">
            <v>73903</v>
          </cell>
          <cell r="D378" t="str">
            <v>ADQUISICIÓN DE OTROS VALORES</v>
          </cell>
        </row>
        <row r="379">
          <cell r="C379">
            <v>74201</v>
          </cell>
          <cell r="D379" t="str">
            <v>CRÉDITOS DIRECTOS PARA ACTIVIDADES PRODUCTIVAS OTORGADOS A ENTIDADES PARAESTATALES E MPRESARIALES Y NO FINANCIERAS CON FINES DE POLÍTICA ECONÓMICA</v>
          </cell>
        </row>
        <row r="380">
          <cell r="C380">
            <v>74401</v>
          </cell>
          <cell r="D380" t="str">
            <v>CRÉDITOS DIRECTOS PARA ACTIVIDADES PRODUCTIVAS OTORGADOS A ENTIDADES FEDERATIVAS Y MUNICIPIOS CON FINES DE POLÍTICA ECONÓMICA</v>
          </cell>
        </row>
        <row r="381">
          <cell r="C381">
            <v>74501</v>
          </cell>
          <cell r="D381" t="str">
            <v>CRÉDITOS DIRECTOS PARA ACTIVIDADES PRODUCTIVAS OTORGADOS AL SECTOR PRIVADO CON FINES DE POLÍTICA ECONÓMICA</v>
          </cell>
        </row>
        <row r="382">
          <cell r="C382">
            <v>74502</v>
          </cell>
          <cell r="D382" t="str">
            <v>FIDEICOMISOS PARA FINANCIAMIENTO DE OBRAS</v>
          </cell>
        </row>
        <row r="383">
          <cell r="C383">
            <v>74503</v>
          </cell>
          <cell r="D383" t="str">
            <v>FIDEICOMISOS PARA FINANCIAMIENTOS AGROPECUARIOS</v>
          </cell>
        </row>
        <row r="384">
          <cell r="C384">
            <v>74504</v>
          </cell>
          <cell r="D384" t="str">
            <v>FIDEICOMISOS PARA FINANCIAMIENTOS INDUSTRIALES</v>
          </cell>
        </row>
        <row r="385">
          <cell r="C385">
            <v>74505</v>
          </cell>
          <cell r="D385" t="str">
            <v>FIDEICOMISOS PARA FINANCIAMIENTOS AL COMERCIO Y OTROS SERVICIOS</v>
          </cell>
        </row>
        <row r="386">
          <cell r="C386">
            <v>74506</v>
          </cell>
          <cell r="D386" t="str">
            <v>FIDEICOMISOS PARA FINANCIAMIENTOS DE VIVIENDA</v>
          </cell>
        </row>
        <row r="387">
          <cell r="C387">
            <v>75501</v>
          </cell>
          <cell r="D387" t="str">
            <v>INVERSIONES EN FIDEICOMISOS PÚBLICOS EMPRESARIALES Y NO FINANCIEROS CONSIDERADOS ENTIDADES PARAESTATALES</v>
          </cell>
        </row>
        <row r="388">
          <cell r="C388">
            <v>75601</v>
          </cell>
          <cell r="D388" t="str">
            <v>INVERSIONES EN FIDEICOMISOS PÚBLICOS CONSIDERADOS ENTIDADES PARAESTATALES</v>
          </cell>
        </row>
        <row r="389">
          <cell r="C389">
            <v>75602</v>
          </cell>
          <cell r="D389" t="str">
            <v>INVERSIONES EN MANDATOS Y OTROS ANÁLOGOS</v>
          </cell>
        </row>
        <row r="390">
          <cell r="C390">
            <v>79901</v>
          </cell>
          <cell r="D390" t="str">
            <v>EROGACIONES CONTINGENTES</v>
          </cell>
        </row>
        <row r="391">
          <cell r="C391">
            <v>79902</v>
          </cell>
          <cell r="D391" t="str">
            <v>PROVISIONES PARA EROGACIONES ESPECIALES</v>
          </cell>
        </row>
        <row r="392">
          <cell r="C392">
            <v>83101</v>
          </cell>
          <cell r="D392" t="str">
            <v>APORTACIONES FEDERALES A LAS ENTIDADES FEDERATIVAS Y MUNICIPIOS PARA SERVICIOS PERSONALES</v>
          </cell>
        </row>
        <row r="393">
          <cell r="C393">
            <v>83102</v>
          </cell>
          <cell r="D393" t="str">
            <v>APORTACIONES FEDERALES A LAS ENTIDADES FEDERATIVAS Y MUNICIPIOS PARA APORTACIONES AL ISSSTE</v>
          </cell>
        </row>
        <row r="394">
          <cell r="C394">
            <v>83103</v>
          </cell>
          <cell r="D394" t="str">
            <v>APORTACIONES FEDERALES A LAS ENTIDADES FEDERATIVAS Y MUNICIPIOS PARA GASTOS DE OPERACIÓN</v>
          </cell>
        </row>
        <row r="395">
          <cell r="C395">
            <v>83104</v>
          </cell>
          <cell r="D395" t="str">
            <v>APORTACIONES FEDERALES A LAS ENTIDADES FEDERATIVAS Y MUNICIPIOS PARA GASTOS DE INVERSIÓN</v>
          </cell>
        </row>
        <row r="396">
          <cell r="C396">
            <v>83105</v>
          </cell>
          <cell r="D396" t="str">
            <v>APORTACIONES FEDERALES A LAS ENTIDADES FEDERATIVAS Y MUNICIPIOS</v>
          </cell>
        </row>
        <row r="397">
          <cell r="C397">
            <v>83106</v>
          </cell>
          <cell r="D397" t="str">
            <v>APORTACIONES FEDERALES A LAS ENTIDADES FEDERATIVAS Y MUNICIPIOS PARA INCREMENTOS A LAS PERCEPCIONES</v>
          </cell>
        </row>
        <row r="398">
          <cell r="C398">
            <v>83107</v>
          </cell>
          <cell r="D398" t="str">
            <v>APORTACIONES FEDERALES A LAS ENTIDADES FEDERATIVAS Y MUNICIPIOS PARA CREACIÓN DE PLAZAS</v>
          </cell>
        </row>
        <row r="399">
          <cell r="C399">
            <v>83108</v>
          </cell>
          <cell r="D399" t="str">
            <v>APORTACIONES FEDERALES A LAS ENTIDADES FEDERATIVAS Y MUNICIPIOS PARA OTRAS MEDIDAS DE CARÁCTER LABORAL Y ECONÓMICAS</v>
          </cell>
        </row>
        <row r="400">
          <cell r="C400">
            <v>83109</v>
          </cell>
          <cell r="D400" t="str">
            <v>APORTACIONES FEDERALES A LAS ENTIDADES FEDERATIVAS Y MUNICIPIOS PARA APORTACIONES AL FOVISSSTE</v>
          </cell>
        </row>
        <row r="401">
          <cell r="C401">
            <v>83110</v>
          </cell>
          <cell r="D401" t="str">
            <v>APORTACIONES FEDERALES A LAS ENTIDADES FEDERATIVAS Y MUNICIPIOS POR PREVISIONES PARA APORTACIONES AL ISSSTE</v>
          </cell>
        </row>
        <row r="402">
          <cell r="C402">
            <v>83111</v>
          </cell>
          <cell r="D402" t="str">
            <v>APORTACIONES FEDERALES A LAS ENTIDADES FEDERATIVAS Y MUNICIPIOS POR PREVISIONES PARA APORTACIONES AL FOVISSSTE</v>
          </cell>
        </row>
        <row r="403">
          <cell r="C403">
            <v>83112</v>
          </cell>
          <cell r="D403" t="str">
            <v>APORTACIONES FEDERALES A LAS ENTIDADES FEDERATIVAS Y MUNICIPIOS PARA APORTACIONES AL SISTEMA DE AHORRO PARA EL RETIRO</v>
          </cell>
        </row>
        <row r="404">
          <cell r="C404">
            <v>83113</v>
          </cell>
          <cell r="D404" t="str">
            <v>APORTACIONES FEDERALES A LAS ENTIDADES FEDERATIVAS Y MUNICIPIOS PARA APORTACIONES AL SEGURO DE CESANTÍA EN EDAD AVANZADA Y VEJEZ</v>
          </cell>
        </row>
        <row r="405">
          <cell r="C405">
            <v>83114</v>
          </cell>
          <cell r="D405" t="str">
            <v>APORTACIONES FEDERALES A LAS ENTIDADES FEDERATIVAS Y MUNICIPIOS PARA LOS DEPÓSITOS AL AHORRO SOLIDARIO</v>
          </cell>
        </row>
        <row r="406">
          <cell r="C406">
            <v>83115</v>
          </cell>
          <cell r="D406" t="str">
            <v>APORTACIONES FEDERALES A LAS ENTIDADES FEDERATIVAS Y MUNICIPIOS POR PREVISIONES PARA APORTACIONES AL SISTEMA DE AHORRO PARA EL RETIRO</v>
          </cell>
        </row>
        <row r="407">
          <cell r="C407">
            <v>83116</v>
          </cell>
          <cell r="D407" t="str">
            <v>APORTACIONES FEDERALES A LAS ENTIDADES FEDERATIVAS Y MUNICIPIOS POR PREVISIONES PARA APORTACIONES AL SEGURO DE CESANTÍA EN EDAD AVANZADA Y VEJEZ</v>
          </cell>
        </row>
        <row r="408">
          <cell r="C408">
            <v>83117</v>
          </cell>
          <cell r="D408" t="str">
            <v>APORTACIONES FEDERALES A LAS ENTIDADES FEDERATIVAS Y MUNICIPIOS POR PREVISIONES PARA LOS DEPÓSITOS AL AHORRO SOLIDARIO</v>
          </cell>
        </row>
        <row r="409">
          <cell r="C409">
            <v>83118</v>
          </cell>
          <cell r="D409" t="str">
            <v>APORTACIONES DE LA FEDERACIÓN A LOS ORGANISMOS DEL SISTEMA NACIONAL DE COORDINACIÓN FISCAL</v>
          </cell>
        </row>
        <row r="410">
          <cell r="C410">
            <v>83401</v>
          </cell>
          <cell r="D410" t="str">
            <v>APORTACIONES DE LA FEDERACIÓN AL SISTEMA DE PROTECCIÓN SOCIAL</v>
          </cell>
        </row>
        <row r="411">
          <cell r="C411">
            <v>83501</v>
          </cell>
          <cell r="D411" t="str">
            <v>ASIGNACIONES COMPENSATORIAS A ENTIDADES FEDERATIVAS</v>
          </cell>
        </row>
        <row r="412">
          <cell r="C412">
            <v>85133</v>
          </cell>
          <cell r="D412" t="str">
            <v>GASTO FEDERAL REASIGNADO A LAS ENTIDADES FEDERATIVAS Y MUNICIPIOS</v>
          </cell>
        </row>
        <row r="413">
          <cell r="C413">
            <v>91101</v>
          </cell>
          <cell r="D413" t="str">
            <v>AMORTIZACIÓN DE LA DEUDA INTERNA CON INSTITUCIONES DE CRÉDITO</v>
          </cell>
        </row>
        <row r="414">
          <cell r="C414">
            <v>91102</v>
          </cell>
          <cell r="D414" t="str">
            <v>AMORTIZACIÓN DE LA DEUDA INTERNA DERIVADA DE PROYECTOS DE INFRAESTRUCTURA PRODUCTIVA DE LARGO PLAZO</v>
          </cell>
        </row>
        <row r="415">
          <cell r="C415">
            <v>91201</v>
          </cell>
          <cell r="D415" t="str">
            <v>AMORTIZACIÓN DE LA DEUDA POR EMISIÓN DE VALORES GUBERNAMENTALES</v>
          </cell>
        </row>
        <row r="416">
          <cell r="C416">
            <v>91301</v>
          </cell>
          <cell r="D416" t="str">
            <v>AMORTIZACIÓN DE ARRENDAMIENTOS FINANCIEROS NACIONALES</v>
          </cell>
        </row>
        <row r="417">
          <cell r="C417">
            <v>91302</v>
          </cell>
          <cell r="D417" t="str">
            <v>AMORTIZACIÓN DE ARRENDAMIENTOS FINANCIEROS ESPECIALES</v>
          </cell>
        </row>
        <row r="418">
          <cell r="C418">
            <v>91401</v>
          </cell>
          <cell r="D418" t="str">
            <v>AMORTIZACIÓN DE LA DEUDA EXTERNA CON INSTITUCIONES DE CRÉDITO</v>
          </cell>
        </row>
        <row r="419">
          <cell r="C419">
            <v>91402</v>
          </cell>
          <cell r="D419" t="str">
            <v>AMORTIZACIÓN DE LA DEUDA EXTERNA DERIVADA DE PROYECTOS DE INFRAESTRUCTURA PRODUCTIVA DE LARGO PLAZO</v>
          </cell>
        </row>
        <row r="420">
          <cell r="C420">
            <v>91501</v>
          </cell>
          <cell r="D420" t="str">
            <v>AMORTIZACIÓN DE LA DEUDA CON ORGANISMOS FINANCIEROS INTERNACIONALES</v>
          </cell>
        </row>
        <row r="421">
          <cell r="C421">
            <v>91601</v>
          </cell>
          <cell r="D421" t="str">
            <v>AMORTIZACIÓN DE LA DEUDA BILATERAL</v>
          </cell>
        </row>
        <row r="422">
          <cell r="C422">
            <v>91701</v>
          </cell>
          <cell r="D422" t="str">
            <v>AMORTIZACIÓN DE LA DEUDA EXTERNA POR BONOS</v>
          </cell>
        </row>
        <row r="423">
          <cell r="C423">
            <v>91801</v>
          </cell>
          <cell r="D423" t="str">
            <v>AMORTIZACIÓN DE ARRENDAMIENTOS FINANCIEROS INTERNACIONALES</v>
          </cell>
        </row>
        <row r="424">
          <cell r="C424">
            <v>92101</v>
          </cell>
          <cell r="D424" t="str">
            <v>INTERESES DE LA DEUDA INTERNA CON INSTITUCIONES DE CRÉDITO</v>
          </cell>
        </row>
        <row r="425">
          <cell r="C425">
            <v>92102</v>
          </cell>
          <cell r="D425" t="str">
            <v>INTERESES DE LA DEUDA INTERNA DERIVADA DE PROYECTOS DE INFRAESTRUCTURA PRODUCTIVA DE LARGO PLAZO</v>
          </cell>
        </row>
        <row r="426">
          <cell r="C426">
            <v>92201</v>
          </cell>
          <cell r="D426" t="str">
            <v>INTERESES DERIVADOS DE LA COLOCACIÓN DE VALORES GUBERNAMENTALES</v>
          </cell>
        </row>
        <row r="427">
          <cell r="C427">
            <v>92301</v>
          </cell>
          <cell r="D427" t="str">
            <v>INTERESES POR ARRENDAMIENTOS FINANCIEROS NACIONALES</v>
          </cell>
        </row>
        <row r="428">
          <cell r="C428">
            <v>92302</v>
          </cell>
          <cell r="D428" t="str">
            <v>INTERESES POR ARRENDAMIENTOS FINANCIEROS ESPECIALES</v>
          </cell>
        </row>
        <row r="429">
          <cell r="C429">
            <v>92401</v>
          </cell>
          <cell r="D429" t="str">
            <v>INTERESES DE LA DEUDA EXTERNA CON INSTITUCIONES DE CRÉDITO</v>
          </cell>
        </row>
        <row r="430">
          <cell r="C430">
            <v>92402</v>
          </cell>
          <cell r="D430" t="str">
            <v>INTERESES DE LA DEUDA EXTERNA DERIVADA DE PROYECTOS DE INFRAESTRUCTURA PRODUCTIVA DE LARGO PLAZO</v>
          </cell>
        </row>
        <row r="431">
          <cell r="C431">
            <v>92501</v>
          </cell>
          <cell r="D431" t="str">
            <v>INTERESES DE LA DEUDA CON ORGANISMOS FINANCIEROS INTERNACIONALES</v>
          </cell>
        </row>
        <row r="432">
          <cell r="C432">
            <v>92601</v>
          </cell>
          <cell r="D432" t="str">
            <v>INTERESES DE LA DEUDA BILATERAL</v>
          </cell>
        </row>
        <row r="433">
          <cell r="C433">
            <v>92701</v>
          </cell>
          <cell r="D433" t="str">
            <v>INTERESES DERIVADOS DE LA COLOCACIÓN EXTERNA DE BONOS</v>
          </cell>
        </row>
        <row r="434">
          <cell r="C434">
            <v>92801</v>
          </cell>
          <cell r="D434" t="str">
            <v>INTERESES POR ARRENDAMIENTOS FINANCIEROS INTERNACIONALES</v>
          </cell>
        </row>
        <row r="435">
          <cell r="C435">
            <v>93101</v>
          </cell>
          <cell r="D435" t="str">
            <v>COMISIONES DE LA DEUDA INTERNA</v>
          </cell>
        </row>
        <row r="436">
          <cell r="C436">
            <v>93201</v>
          </cell>
          <cell r="D436" t="str">
            <v>COMISIONES DE LA DEUDA EXTERNA</v>
          </cell>
        </row>
        <row r="437">
          <cell r="C437">
            <v>94101</v>
          </cell>
          <cell r="D437" t="str">
            <v>GASTOS DE LA DEUDA INTERNA</v>
          </cell>
        </row>
        <row r="438">
          <cell r="C438">
            <v>94201</v>
          </cell>
          <cell r="D438" t="str">
            <v>GASTOS DE LA DEUDA EXTERNA</v>
          </cell>
        </row>
        <row r="439">
          <cell r="C439">
            <v>95101</v>
          </cell>
          <cell r="D439" t="str">
            <v>COSTO POR COBERTURAS</v>
          </cell>
        </row>
        <row r="440">
          <cell r="C440">
            <v>96101</v>
          </cell>
          <cell r="D440" t="str">
            <v>APOYOS A INTERMEDIARIOS FINANCIEROS</v>
          </cell>
        </row>
        <row r="441">
          <cell r="C441">
            <v>96201</v>
          </cell>
          <cell r="D441" t="str">
            <v>APOYOS A AHORRADORES Y DEUDORES DE LA BANCA</v>
          </cell>
        </row>
        <row r="442">
          <cell r="C442">
            <v>99101</v>
          </cell>
          <cell r="D442" t="str">
            <v>ADEUDOS DE EJERCICIOS FISCALES ANTERIORES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C4:L442"/>
  <sheetViews>
    <sheetView workbookViewId="0">
      <selection activeCell="D5" sqref="D5"/>
    </sheetView>
  </sheetViews>
  <sheetFormatPr baseColWidth="10" defaultRowHeight="15"/>
  <cols>
    <col min="3" max="3" width="8.7109375" bestFit="1" customWidth="1"/>
    <col min="4" max="4" width="182.7109375" bestFit="1" customWidth="1"/>
    <col min="7" max="7" width="26.140625" bestFit="1" customWidth="1"/>
  </cols>
  <sheetData>
    <row r="4" spans="3:12">
      <c r="C4" s="41" t="s">
        <v>533</v>
      </c>
      <c r="D4" t="s">
        <v>71</v>
      </c>
      <c r="F4" s="46" t="s">
        <v>72</v>
      </c>
      <c r="G4" s="46"/>
      <c r="H4" t="s">
        <v>534</v>
      </c>
      <c r="L4" t="s">
        <v>539</v>
      </c>
    </row>
    <row r="5" spans="3:12">
      <c r="C5" s="42">
        <v>11101</v>
      </c>
      <c r="D5" t="s">
        <v>74</v>
      </c>
      <c r="F5" s="47" t="s">
        <v>510</v>
      </c>
      <c r="G5" s="48"/>
      <c r="H5" t="s">
        <v>47</v>
      </c>
      <c r="L5" t="s">
        <v>536</v>
      </c>
    </row>
    <row r="6" spans="3:12">
      <c r="C6" s="42">
        <v>11201</v>
      </c>
      <c r="D6" t="s">
        <v>76</v>
      </c>
      <c r="F6" s="47" t="s">
        <v>520</v>
      </c>
      <c r="G6" s="48"/>
      <c r="H6" t="s">
        <v>535</v>
      </c>
      <c r="L6" t="s">
        <v>537</v>
      </c>
    </row>
    <row r="7" spans="3:12">
      <c r="C7" s="42">
        <v>11301</v>
      </c>
      <c r="D7" t="s">
        <v>78</v>
      </c>
      <c r="F7" s="47" t="s">
        <v>532</v>
      </c>
      <c r="G7" s="48"/>
      <c r="H7" t="s">
        <v>49</v>
      </c>
      <c r="L7" t="s">
        <v>538</v>
      </c>
    </row>
    <row r="8" spans="3:12">
      <c r="C8" s="42">
        <v>11401</v>
      </c>
      <c r="D8" t="s">
        <v>79</v>
      </c>
      <c r="F8" s="47"/>
      <c r="G8" s="48"/>
      <c r="H8" t="s">
        <v>51</v>
      </c>
    </row>
    <row r="9" spans="3:12">
      <c r="C9" s="42">
        <v>12101</v>
      </c>
      <c r="D9" t="s">
        <v>81</v>
      </c>
      <c r="F9" s="47"/>
      <c r="G9" s="48"/>
      <c r="H9" t="s">
        <v>522</v>
      </c>
    </row>
    <row r="10" spans="3:12">
      <c r="C10" s="42">
        <v>12201</v>
      </c>
      <c r="D10" t="s">
        <v>82</v>
      </c>
      <c r="H10" t="s">
        <v>43</v>
      </c>
    </row>
    <row r="11" spans="3:12">
      <c r="C11" s="42">
        <v>12202</v>
      </c>
      <c r="D11" t="s">
        <v>84</v>
      </c>
    </row>
    <row r="12" spans="3:12">
      <c r="C12" s="42">
        <v>12301</v>
      </c>
      <c r="D12" t="s">
        <v>86</v>
      </c>
    </row>
    <row r="13" spans="3:12">
      <c r="C13" s="42">
        <v>12401</v>
      </c>
      <c r="D13" t="s">
        <v>87</v>
      </c>
    </row>
    <row r="14" spans="3:12">
      <c r="C14" s="42">
        <v>13101</v>
      </c>
      <c r="D14" t="s">
        <v>88</v>
      </c>
    </row>
    <row r="15" spans="3:12">
      <c r="C15" s="42">
        <v>13102</v>
      </c>
      <c r="D15" t="s">
        <v>89</v>
      </c>
    </row>
    <row r="16" spans="3:12">
      <c r="C16" s="42">
        <v>13103</v>
      </c>
      <c r="D16" t="s">
        <v>91</v>
      </c>
    </row>
    <row r="17" spans="3:4">
      <c r="C17" s="42">
        <v>13104</v>
      </c>
      <c r="D17" t="s">
        <v>93</v>
      </c>
    </row>
    <row r="18" spans="3:4">
      <c r="C18" s="42">
        <v>13201</v>
      </c>
      <c r="D18" t="s">
        <v>95</v>
      </c>
    </row>
    <row r="19" spans="3:4">
      <c r="C19" s="42">
        <v>13202</v>
      </c>
      <c r="D19" t="s">
        <v>97</v>
      </c>
    </row>
    <row r="20" spans="3:4">
      <c r="C20" s="42">
        <v>13301</v>
      </c>
      <c r="D20" t="s">
        <v>99</v>
      </c>
    </row>
    <row r="21" spans="3:4">
      <c r="C21" s="42">
        <v>13401</v>
      </c>
      <c r="D21" t="s">
        <v>101</v>
      </c>
    </row>
    <row r="22" spans="3:4">
      <c r="C22" s="42">
        <v>13402</v>
      </c>
      <c r="D22" t="s">
        <v>103</v>
      </c>
    </row>
    <row r="23" spans="3:4">
      <c r="C23" s="42">
        <v>13403</v>
      </c>
      <c r="D23" t="s">
        <v>105</v>
      </c>
    </row>
    <row r="24" spans="3:4">
      <c r="C24" s="42">
        <v>13404</v>
      </c>
      <c r="D24" t="s">
        <v>107</v>
      </c>
    </row>
    <row r="25" spans="3:4">
      <c r="C25" s="42">
        <v>13405</v>
      </c>
      <c r="D25" t="s">
        <v>109</v>
      </c>
    </row>
    <row r="26" spans="3:4">
      <c r="C26" s="42">
        <v>13406</v>
      </c>
      <c r="D26" t="s">
        <v>110</v>
      </c>
    </row>
    <row r="27" spans="3:4">
      <c r="C27" s="42">
        <v>13407</v>
      </c>
      <c r="D27" t="s">
        <v>111</v>
      </c>
    </row>
    <row r="28" spans="3:4">
      <c r="C28" s="42">
        <v>13408</v>
      </c>
      <c r="D28" t="s">
        <v>112</v>
      </c>
    </row>
    <row r="29" spans="3:4">
      <c r="C29" s="42">
        <v>13409</v>
      </c>
      <c r="D29" t="s">
        <v>114</v>
      </c>
    </row>
    <row r="30" spans="3:4">
      <c r="C30" s="42">
        <v>13410</v>
      </c>
      <c r="D30" t="s">
        <v>116</v>
      </c>
    </row>
    <row r="31" spans="3:4">
      <c r="C31" s="42">
        <v>13411</v>
      </c>
      <c r="D31" t="s">
        <v>118</v>
      </c>
    </row>
    <row r="32" spans="3:4">
      <c r="C32" s="42">
        <v>13412</v>
      </c>
      <c r="D32" t="s">
        <v>120</v>
      </c>
    </row>
    <row r="33" spans="3:4">
      <c r="C33" s="42">
        <v>13413</v>
      </c>
      <c r="D33" t="s">
        <v>122</v>
      </c>
    </row>
    <row r="34" spans="3:4">
      <c r="C34" s="42">
        <v>13501</v>
      </c>
      <c r="D34" t="s">
        <v>124</v>
      </c>
    </row>
    <row r="35" spans="3:4">
      <c r="C35" s="42">
        <v>13601</v>
      </c>
      <c r="D35" t="s">
        <v>126</v>
      </c>
    </row>
    <row r="36" spans="3:4">
      <c r="C36" s="42">
        <v>13602</v>
      </c>
      <c r="D36" t="s">
        <v>127</v>
      </c>
    </row>
    <row r="37" spans="3:4">
      <c r="C37" s="42">
        <v>13603</v>
      </c>
      <c r="D37" t="s">
        <v>129</v>
      </c>
    </row>
    <row r="38" spans="3:4">
      <c r="C38" s="42">
        <v>13604</v>
      </c>
      <c r="D38" t="s">
        <v>131</v>
      </c>
    </row>
    <row r="39" spans="3:4">
      <c r="C39" s="42">
        <v>13605</v>
      </c>
      <c r="D39" t="s">
        <v>133</v>
      </c>
    </row>
    <row r="40" spans="3:4">
      <c r="C40" s="42">
        <v>13701</v>
      </c>
      <c r="D40" t="s">
        <v>135</v>
      </c>
    </row>
    <row r="41" spans="3:4">
      <c r="C41" s="42">
        <v>13801</v>
      </c>
      <c r="D41" t="s">
        <v>137</v>
      </c>
    </row>
    <row r="42" spans="3:4">
      <c r="C42" s="42">
        <v>14101</v>
      </c>
      <c r="D42" t="s">
        <v>139</v>
      </c>
    </row>
    <row r="43" spans="3:4">
      <c r="C43" s="42">
        <v>14102</v>
      </c>
      <c r="D43" t="s">
        <v>141</v>
      </c>
    </row>
    <row r="44" spans="3:4">
      <c r="C44" s="42">
        <v>14103</v>
      </c>
      <c r="D44" t="s">
        <v>143</v>
      </c>
    </row>
    <row r="45" spans="3:4">
      <c r="C45" s="42">
        <v>14104</v>
      </c>
      <c r="D45" t="s">
        <v>145</v>
      </c>
    </row>
    <row r="46" spans="3:4">
      <c r="C46" s="42">
        <v>14105</v>
      </c>
      <c r="D46" t="s">
        <v>147</v>
      </c>
    </row>
    <row r="47" spans="3:4">
      <c r="C47" s="42">
        <v>14201</v>
      </c>
      <c r="D47" t="s">
        <v>149</v>
      </c>
    </row>
    <row r="48" spans="3:4">
      <c r="C48" s="42">
        <v>14202</v>
      </c>
      <c r="D48" t="s">
        <v>151</v>
      </c>
    </row>
    <row r="49" spans="3:4">
      <c r="C49" s="42">
        <v>14301</v>
      </c>
      <c r="D49" t="s">
        <v>153</v>
      </c>
    </row>
    <row r="50" spans="3:4">
      <c r="C50" s="42">
        <v>14302</v>
      </c>
      <c r="D50" t="s">
        <v>155</v>
      </c>
    </row>
    <row r="51" spans="3:4">
      <c r="C51" s="42">
        <v>14401</v>
      </c>
      <c r="D51" t="s">
        <v>157</v>
      </c>
    </row>
    <row r="52" spans="3:4">
      <c r="C52" s="42">
        <v>14402</v>
      </c>
      <c r="D52" t="s">
        <v>159</v>
      </c>
    </row>
    <row r="53" spans="3:4">
      <c r="C53" s="42">
        <v>14403</v>
      </c>
      <c r="D53" t="s">
        <v>161</v>
      </c>
    </row>
    <row r="54" spans="3:4">
      <c r="C54" s="42">
        <v>14404</v>
      </c>
      <c r="D54" t="s">
        <v>163</v>
      </c>
    </row>
    <row r="55" spans="3:4">
      <c r="C55" s="42">
        <v>14405</v>
      </c>
      <c r="D55" t="s">
        <v>165</v>
      </c>
    </row>
    <row r="56" spans="3:4">
      <c r="C56" s="42">
        <v>14406</v>
      </c>
      <c r="D56" t="s">
        <v>167</v>
      </c>
    </row>
    <row r="57" spans="3:4">
      <c r="C57" s="42">
        <v>15101</v>
      </c>
      <c r="D57" t="s">
        <v>169</v>
      </c>
    </row>
    <row r="58" spans="3:4">
      <c r="C58" s="42">
        <v>15102</v>
      </c>
      <c r="D58" t="s">
        <v>171</v>
      </c>
    </row>
    <row r="59" spans="3:4">
      <c r="C59" s="42">
        <v>15103</v>
      </c>
      <c r="D59" t="s">
        <v>173</v>
      </c>
    </row>
    <row r="60" spans="3:4">
      <c r="C60" s="42">
        <v>15201</v>
      </c>
      <c r="D60" t="s">
        <v>175</v>
      </c>
    </row>
    <row r="61" spans="3:4">
      <c r="C61" s="42">
        <v>15202</v>
      </c>
      <c r="D61" t="s">
        <v>177</v>
      </c>
    </row>
    <row r="62" spans="3:4">
      <c r="C62" s="42">
        <v>15301</v>
      </c>
      <c r="D62" t="s">
        <v>179</v>
      </c>
    </row>
    <row r="63" spans="3:4">
      <c r="C63" s="42">
        <v>15401</v>
      </c>
      <c r="D63" t="s">
        <v>181</v>
      </c>
    </row>
    <row r="64" spans="3:4">
      <c r="C64" s="42">
        <v>15402</v>
      </c>
      <c r="D64" t="s">
        <v>182</v>
      </c>
    </row>
    <row r="65" spans="3:4">
      <c r="C65" s="42">
        <v>15403</v>
      </c>
      <c r="D65" t="s">
        <v>183</v>
      </c>
    </row>
    <row r="66" spans="3:4">
      <c r="C66" s="42">
        <v>15501</v>
      </c>
      <c r="D66" t="s">
        <v>184</v>
      </c>
    </row>
    <row r="67" spans="3:4">
      <c r="C67" s="42">
        <v>15901</v>
      </c>
      <c r="D67" t="s">
        <v>186</v>
      </c>
    </row>
    <row r="68" spans="3:4">
      <c r="C68" s="42">
        <v>15902</v>
      </c>
      <c r="D68" t="s">
        <v>188</v>
      </c>
    </row>
    <row r="69" spans="3:4">
      <c r="C69" s="42">
        <v>16101</v>
      </c>
      <c r="D69" t="s">
        <v>190</v>
      </c>
    </row>
    <row r="70" spans="3:4">
      <c r="C70" s="42">
        <v>16102</v>
      </c>
      <c r="D70" t="s">
        <v>192</v>
      </c>
    </row>
    <row r="71" spans="3:4">
      <c r="C71" s="42">
        <v>16103</v>
      </c>
      <c r="D71" t="s">
        <v>193</v>
      </c>
    </row>
    <row r="72" spans="3:4">
      <c r="C72" s="42">
        <v>16104</v>
      </c>
      <c r="D72" t="s">
        <v>194</v>
      </c>
    </row>
    <row r="73" spans="3:4">
      <c r="C73" s="42">
        <v>16105</v>
      </c>
      <c r="D73" t="s">
        <v>195</v>
      </c>
    </row>
    <row r="74" spans="3:4">
      <c r="C74" s="42">
        <v>16106</v>
      </c>
      <c r="D74" t="s">
        <v>197</v>
      </c>
    </row>
    <row r="75" spans="3:4">
      <c r="C75" s="42">
        <v>16107</v>
      </c>
      <c r="D75" t="s">
        <v>198</v>
      </c>
    </row>
    <row r="76" spans="3:4">
      <c r="C76" s="42">
        <v>16108</v>
      </c>
      <c r="D76" t="s">
        <v>200</v>
      </c>
    </row>
    <row r="77" spans="3:4">
      <c r="C77" s="42">
        <v>17101</v>
      </c>
      <c r="D77" t="s">
        <v>202</v>
      </c>
    </row>
    <row r="78" spans="3:4">
      <c r="C78" s="42">
        <v>17102</v>
      </c>
      <c r="D78" t="s">
        <v>204</v>
      </c>
    </row>
    <row r="79" spans="3:4">
      <c r="C79" s="42">
        <v>21101</v>
      </c>
      <c r="D79" t="s">
        <v>73</v>
      </c>
    </row>
    <row r="80" spans="3:4">
      <c r="C80" s="42">
        <v>21201</v>
      </c>
      <c r="D80" t="s">
        <v>75</v>
      </c>
    </row>
    <row r="81" spans="3:4">
      <c r="C81" s="42">
        <v>21301</v>
      </c>
      <c r="D81" t="s">
        <v>77</v>
      </c>
    </row>
    <row r="82" spans="3:4">
      <c r="C82" s="42">
        <v>21401</v>
      </c>
      <c r="D82" t="s">
        <v>208</v>
      </c>
    </row>
    <row r="83" spans="3:4">
      <c r="C83" s="42">
        <v>21501</v>
      </c>
      <c r="D83" t="s">
        <v>80</v>
      </c>
    </row>
    <row r="84" spans="3:4">
      <c r="C84" s="42">
        <v>21502</v>
      </c>
      <c r="D84" t="s">
        <v>210</v>
      </c>
    </row>
    <row r="85" spans="3:4">
      <c r="C85" s="42">
        <v>21601</v>
      </c>
      <c r="D85" t="s">
        <v>83</v>
      </c>
    </row>
    <row r="86" spans="3:4">
      <c r="C86" s="42">
        <v>21701</v>
      </c>
      <c r="D86" t="s">
        <v>85</v>
      </c>
    </row>
    <row r="87" spans="3:4">
      <c r="C87" s="42">
        <v>22101</v>
      </c>
      <c r="D87" t="s">
        <v>214</v>
      </c>
    </row>
    <row r="88" spans="3:4">
      <c r="C88" s="42">
        <v>22102</v>
      </c>
      <c r="D88" t="s">
        <v>216</v>
      </c>
    </row>
    <row r="89" spans="3:4">
      <c r="C89" s="42">
        <v>22103</v>
      </c>
      <c r="D89" t="s">
        <v>218</v>
      </c>
    </row>
    <row r="90" spans="3:4">
      <c r="C90" s="42">
        <v>22104</v>
      </c>
      <c r="D90" t="s">
        <v>219</v>
      </c>
    </row>
    <row r="91" spans="3:4">
      <c r="C91" s="42">
        <v>22105</v>
      </c>
      <c r="D91" t="s">
        <v>220</v>
      </c>
    </row>
    <row r="92" spans="3:4">
      <c r="C92" s="42">
        <v>22106</v>
      </c>
      <c r="D92" t="s">
        <v>221</v>
      </c>
    </row>
    <row r="93" spans="3:4">
      <c r="C93" s="42">
        <v>22201</v>
      </c>
      <c r="D93" t="s">
        <v>222</v>
      </c>
    </row>
    <row r="94" spans="3:4">
      <c r="C94" s="42">
        <v>22301</v>
      </c>
      <c r="D94" t="s">
        <v>90</v>
      </c>
    </row>
    <row r="95" spans="3:4">
      <c r="C95" s="42">
        <v>23101</v>
      </c>
      <c r="D95" t="s">
        <v>223</v>
      </c>
    </row>
    <row r="96" spans="3:4">
      <c r="C96" s="42">
        <v>23201</v>
      </c>
      <c r="D96" t="s">
        <v>224</v>
      </c>
    </row>
    <row r="97" spans="3:4">
      <c r="C97" s="42">
        <v>23301</v>
      </c>
      <c r="D97" t="s">
        <v>225</v>
      </c>
    </row>
    <row r="98" spans="3:4">
      <c r="C98" s="42">
        <v>23401</v>
      </c>
      <c r="D98" t="s">
        <v>226</v>
      </c>
    </row>
    <row r="99" spans="3:4">
      <c r="C99" s="42">
        <v>23501</v>
      </c>
      <c r="D99" t="s">
        <v>227</v>
      </c>
    </row>
    <row r="100" spans="3:4">
      <c r="C100" s="42">
        <v>23601</v>
      </c>
      <c r="D100" t="s">
        <v>228</v>
      </c>
    </row>
    <row r="101" spans="3:4">
      <c r="C101" s="42">
        <v>23701</v>
      </c>
      <c r="D101" t="s">
        <v>229</v>
      </c>
    </row>
    <row r="102" spans="3:4">
      <c r="C102" s="42">
        <v>23801</v>
      </c>
      <c r="D102" t="s">
        <v>230</v>
      </c>
    </row>
    <row r="103" spans="3:4">
      <c r="C103" s="42">
        <v>23901</v>
      </c>
      <c r="D103" t="s">
        <v>231</v>
      </c>
    </row>
    <row r="104" spans="3:4">
      <c r="C104" s="42">
        <v>23902</v>
      </c>
      <c r="D104" t="s">
        <v>232</v>
      </c>
    </row>
    <row r="105" spans="3:4">
      <c r="C105" s="42">
        <v>24101</v>
      </c>
      <c r="D105" t="s">
        <v>233</v>
      </c>
    </row>
    <row r="106" spans="3:4">
      <c r="C106" s="42">
        <v>24201</v>
      </c>
      <c r="D106" t="s">
        <v>92</v>
      </c>
    </row>
    <row r="107" spans="3:4">
      <c r="C107" s="42">
        <v>24301</v>
      </c>
      <c r="D107" t="s">
        <v>94</v>
      </c>
    </row>
    <row r="108" spans="3:4">
      <c r="C108" s="42">
        <v>24401</v>
      </c>
      <c r="D108" t="s">
        <v>96</v>
      </c>
    </row>
    <row r="109" spans="3:4">
      <c r="C109" s="42">
        <v>24501</v>
      </c>
      <c r="D109" t="s">
        <v>98</v>
      </c>
    </row>
    <row r="110" spans="3:4">
      <c r="C110" s="42">
        <v>24601</v>
      </c>
      <c r="D110" t="s">
        <v>100</v>
      </c>
    </row>
    <row r="111" spans="3:4">
      <c r="C111" s="42">
        <v>24701</v>
      </c>
      <c r="D111" t="s">
        <v>234</v>
      </c>
    </row>
    <row r="112" spans="3:4">
      <c r="C112" s="42">
        <v>24801</v>
      </c>
      <c r="D112" t="s">
        <v>102</v>
      </c>
    </row>
    <row r="113" spans="3:4">
      <c r="C113" s="42">
        <v>24901</v>
      </c>
      <c r="D113" t="s">
        <v>104</v>
      </c>
    </row>
    <row r="114" spans="3:4">
      <c r="C114" s="42">
        <v>25101</v>
      </c>
      <c r="D114" t="s">
        <v>235</v>
      </c>
    </row>
    <row r="115" spans="3:4">
      <c r="C115" s="42">
        <v>25201</v>
      </c>
      <c r="D115" t="s">
        <v>236</v>
      </c>
    </row>
    <row r="116" spans="3:4">
      <c r="C116" s="42">
        <v>25301</v>
      </c>
      <c r="D116" t="s">
        <v>106</v>
      </c>
    </row>
    <row r="117" spans="3:4">
      <c r="C117" s="42">
        <v>25401</v>
      </c>
      <c r="D117" t="s">
        <v>108</v>
      </c>
    </row>
    <row r="118" spans="3:4">
      <c r="C118" s="42">
        <v>25501</v>
      </c>
      <c r="D118" t="s">
        <v>237</v>
      </c>
    </row>
    <row r="119" spans="3:4">
      <c r="C119" s="42">
        <v>25901</v>
      </c>
      <c r="D119" t="s">
        <v>238</v>
      </c>
    </row>
    <row r="120" spans="3:4">
      <c r="C120" s="42">
        <v>26101</v>
      </c>
      <c r="D120" t="s">
        <v>239</v>
      </c>
    </row>
    <row r="121" spans="3:4">
      <c r="C121" s="42">
        <v>26102</v>
      </c>
      <c r="D121" t="s">
        <v>240</v>
      </c>
    </row>
    <row r="122" spans="3:4">
      <c r="C122" s="42">
        <v>26103</v>
      </c>
      <c r="D122" t="s">
        <v>241</v>
      </c>
    </row>
    <row r="123" spans="3:4">
      <c r="C123" s="42">
        <v>26104</v>
      </c>
      <c r="D123" t="s">
        <v>242</v>
      </c>
    </row>
    <row r="124" spans="3:4">
      <c r="C124" s="42">
        <v>26105</v>
      </c>
      <c r="D124" t="s">
        <v>243</v>
      </c>
    </row>
    <row r="125" spans="3:4">
      <c r="C125" s="42">
        <v>26106</v>
      </c>
      <c r="D125" t="s">
        <v>244</v>
      </c>
    </row>
    <row r="126" spans="3:4">
      <c r="C126" s="42">
        <v>26107</v>
      </c>
      <c r="D126" t="s">
        <v>245</v>
      </c>
    </row>
    <row r="127" spans="3:4">
      <c r="C127" s="42">
        <v>26108</v>
      </c>
      <c r="D127" t="s">
        <v>246</v>
      </c>
    </row>
    <row r="128" spans="3:4">
      <c r="C128" s="42">
        <v>27101</v>
      </c>
      <c r="D128" t="s">
        <v>113</v>
      </c>
    </row>
    <row r="129" spans="3:4">
      <c r="C129" s="42">
        <v>27201</v>
      </c>
      <c r="D129" t="s">
        <v>115</v>
      </c>
    </row>
    <row r="130" spans="3:4">
      <c r="C130" s="42">
        <v>27301</v>
      </c>
      <c r="D130" t="s">
        <v>117</v>
      </c>
    </row>
    <row r="131" spans="3:4">
      <c r="C131" s="42">
        <v>27401</v>
      </c>
      <c r="D131" t="s">
        <v>119</v>
      </c>
    </row>
    <row r="132" spans="3:4">
      <c r="C132" s="42">
        <v>27501</v>
      </c>
      <c r="D132" t="s">
        <v>121</v>
      </c>
    </row>
    <row r="133" spans="3:4">
      <c r="C133" s="42">
        <v>28101</v>
      </c>
      <c r="D133" t="s">
        <v>247</v>
      </c>
    </row>
    <row r="134" spans="3:4">
      <c r="C134" s="42">
        <v>28201</v>
      </c>
      <c r="D134" t="s">
        <v>248</v>
      </c>
    </row>
    <row r="135" spans="3:4">
      <c r="C135" s="42">
        <v>28301</v>
      </c>
      <c r="D135" t="s">
        <v>249</v>
      </c>
    </row>
    <row r="136" spans="3:4">
      <c r="C136" s="42">
        <v>29101</v>
      </c>
      <c r="D136" t="s">
        <v>123</v>
      </c>
    </row>
    <row r="137" spans="3:4">
      <c r="C137" s="42">
        <v>29201</v>
      </c>
      <c r="D137" t="s">
        <v>125</v>
      </c>
    </row>
    <row r="138" spans="3:4">
      <c r="C138" s="42">
        <v>29301</v>
      </c>
      <c r="D138" t="s">
        <v>250</v>
      </c>
    </row>
    <row r="139" spans="3:4">
      <c r="C139" s="42">
        <v>29401</v>
      </c>
      <c r="D139" t="s">
        <v>128</v>
      </c>
    </row>
    <row r="140" spans="3:4">
      <c r="C140" s="42">
        <v>29501</v>
      </c>
      <c r="D140" t="s">
        <v>251</v>
      </c>
    </row>
    <row r="141" spans="3:4">
      <c r="C141" s="42">
        <v>29601</v>
      </c>
      <c r="D141" t="s">
        <v>130</v>
      </c>
    </row>
    <row r="142" spans="3:4">
      <c r="C142" s="42">
        <v>29701</v>
      </c>
      <c r="D142" t="s">
        <v>252</v>
      </c>
    </row>
    <row r="143" spans="3:4">
      <c r="C143" s="42">
        <v>29801</v>
      </c>
      <c r="D143" t="s">
        <v>132</v>
      </c>
    </row>
    <row r="144" spans="3:4">
      <c r="C144" s="42">
        <v>29901</v>
      </c>
      <c r="D144" t="s">
        <v>134</v>
      </c>
    </row>
    <row r="145" spans="3:4">
      <c r="C145" s="42">
        <v>31101</v>
      </c>
      <c r="D145" t="s">
        <v>136</v>
      </c>
    </row>
    <row r="146" spans="3:4">
      <c r="C146" s="42">
        <v>31201</v>
      </c>
      <c r="D146" t="s">
        <v>138</v>
      </c>
    </row>
    <row r="147" spans="3:4">
      <c r="C147" s="42">
        <v>31301</v>
      </c>
      <c r="D147" t="s">
        <v>140</v>
      </c>
    </row>
    <row r="148" spans="3:4">
      <c r="C148" s="42">
        <v>31401</v>
      </c>
      <c r="D148" t="s">
        <v>142</v>
      </c>
    </row>
    <row r="149" spans="3:4">
      <c r="C149" s="42">
        <v>31501</v>
      </c>
      <c r="D149" t="s">
        <v>144</v>
      </c>
    </row>
    <row r="150" spans="3:4">
      <c r="C150" s="42">
        <v>31601</v>
      </c>
      <c r="D150" t="s">
        <v>146</v>
      </c>
    </row>
    <row r="151" spans="3:4">
      <c r="C151" s="42">
        <v>31602</v>
      </c>
      <c r="D151" t="s">
        <v>148</v>
      </c>
    </row>
    <row r="152" spans="3:4">
      <c r="C152" s="42">
        <v>31701</v>
      </c>
      <c r="D152" t="s">
        <v>150</v>
      </c>
    </row>
    <row r="153" spans="3:4">
      <c r="C153" s="42">
        <v>31801</v>
      </c>
      <c r="D153" t="s">
        <v>152</v>
      </c>
    </row>
    <row r="154" spans="3:4">
      <c r="C154" s="42">
        <v>31802</v>
      </c>
      <c r="D154" t="s">
        <v>154</v>
      </c>
    </row>
    <row r="155" spans="3:4">
      <c r="C155" s="42">
        <v>31901</v>
      </c>
      <c r="D155" t="s">
        <v>156</v>
      </c>
    </row>
    <row r="156" spans="3:4">
      <c r="C156" s="42">
        <v>31902</v>
      </c>
      <c r="D156" t="s">
        <v>158</v>
      </c>
    </row>
    <row r="157" spans="3:4">
      <c r="C157" s="42">
        <v>31903</v>
      </c>
      <c r="D157" t="s">
        <v>253</v>
      </c>
    </row>
    <row r="158" spans="3:4">
      <c r="C158" s="42">
        <v>32101</v>
      </c>
      <c r="D158" t="s">
        <v>254</v>
      </c>
    </row>
    <row r="159" spans="3:4">
      <c r="C159" s="42">
        <v>32201</v>
      </c>
      <c r="D159" t="s">
        <v>160</v>
      </c>
    </row>
    <row r="160" spans="3:4">
      <c r="C160" s="42">
        <v>32301</v>
      </c>
      <c r="D160" t="s">
        <v>162</v>
      </c>
    </row>
    <row r="161" spans="3:4">
      <c r="C161" s="42">
        <v>32302</v>
      </c>
      <c r="D161" t="s">
        <v>164</v>
      </c>
    </row>
    <row r="162" spans="3:4">
      <c r="C162" s="42">
        <v>32501</v>
      </c>
      <c r="D162" t="s">
        <v>255</v>
      </c>
    </row>
    <row r="163" spans="3:4">
      <c r="C163" s="42">
        <v>32502</v>
      </c>
      <c r="D163" t="s">
        <v>256</v>
      </c>
    </row>
    <row r="164" spans="3:4">
      <c r="C164" s="42">
        <v>32503</v>
      </c>
      <c r="D164" t="s">
        <v>257</v>
      </c>
    </row>
    <row r="165" spans="3:4">
      <c r="C165" s="42">
        <v>32504</v>
      </c>
      <c r="D165" t="s">
        <v>258</v>
      </c>
    </row>
    <row r="166" spans="3:4">
      <c r="C166" s="42">
        <v>32505</v>
      </c>
      <c r="D166" t="s">
        <v>259</v>
      </c>
    </row>
    <row r="167" spans="3:4">
      <c r="C167" s="42">
        <v>32601</v>
      </c>
      <c r="D167" t="s">
        <v>166</v>
      </c>
    </row>
    <row r="168" spans="3:4">
      <c r="C168" s="42">
        <v>32701</v>
      </c>
      <c r="D168" t="s">
        <v>168</v>
      </c>
    </row>
    <row r="169" spans="3:4">
      <c r="C169" s="42">
        <v>32901</v>
      </c>
      <c r="D169" t="s">
        <v>260</v>
      </c>
    </row>
    <row r="170" spans="3:4">
      <c r="C170" s="42">
        <v>32902</v>
      </c>
      <c r="D170" t="s">
        <v>261</v>
      </c>
    </row>
    <row r="171" spans="3:4">
      <c r="C171" s="42">
        <v>32903</v>
      </c>
      <c r="D171" t="s">
        <v>262</v>
      </c>
    </row>
    <row r="172" spans="3:4">
      <c r="C172" s="42">
        <v>33101</v>
      </c>
      <c r="D172" t="s">
        <v>170</v>
      </c>
    </row>
    <row r="173" spans="3:4">
      <c r="C173" s="42">
        <v>33102</v>
      </c>
      <c r="D173" t="s">
        <v>263</v>
      </c>
    </row>
    <row r="174" spans="3:4">
      <c r="C174" s="42">
        <v>33103</v>
      </c>
      <c r="D174" t="s">
        <v>264</v>
      </c>
    </row>
    <row r="175" spans="3:4">
      <c r="C175" s="42">
        <v>33104</v>
      </c>
      <c r="D175" t="s">
        <v>172</v>
      </c>
    </row>
    <row r="176" spans="3:4">
      <c r="C176" s="42">
        <v>33105</v>
      </c>
      <c r="D176" t="s">
        <v>265</v>
      </c>
    </row>
    <row r="177" spans="3:4">
      <c r="C177" s="42">
        <v>33301</v>
      </c>
      <c r="D177" t="s">
        <v>174</v>
      </c>
    </row>
    <row r="178" spans="3:4">
      <c r="C178" s="42">
        <v>33302</v>
      </c>
      <c r="D178" t="s">
        <v>266</v>
      </c>
    </row>
    <row r="179" spans="3:4">
      <c r="C179" s="42">
        <v>33303</v>
      </c>
      <c r="D179" t="s">
        <v>267</v>
      </c>
    </row>
    <row r="180" spans="3:4">
      <c r="C180" s="42">
        <v>33401</v>
      </c>
      <c r="D180" t="s">
        <v>176</v>
      </c>
    </row>
    <row r="181" spans="3:4">
      <c r="C181" s="42">
        <v>33501</v>
      </c>
      <c r="D181" t="s">
        <v>178</v>
      </c>
    </row>
    <row r="182" spans="3:4">
      <c r="C182" s="42">
        <v>33601</v>
      </c>
      <c r="D182" t="s">
        <v>268</v>
      </c>
    </row>
    <row r="183" spans="3:4">
      <c r="C183" s="42">
        <v>33602</v>
      </c>
      <c r="D183" t="s">
        <v>180</v>
      </c>
    </row>
    <row r="184" spans="3:4">
      <c r="C184" s="42">
        <v>33603</v>
      </c>
      <c r="D184" t="s">
        <v>269</v>
      </c>
    </row>
    <row r="185" spans="3:4">
      <c r="C185" s="42">
        <v>33604</v>
      </c>
      <c r="D185" t="s">
        <v>270</v>
      </c>
    </row>
    <row r="186" spans="3:4">
      <c r="C186" s="42">
        <v>33605</v>
      </c>
      <c r="D186" t="s">
        <v>271</v>
      </c>
    </row>
    <row r="187" spans="3:4">
      <c r="C187" s="42">
        <v>33701</v>
      </c>
      <c r="D187" t="s">
        <v>272</v>
      </c>
    </row>
    <row r="188" spans="3:4">
      <c r="C188" s="42">
        <v>33702</v>
      </c>
      <c r="D188" t="s">
        <v>273</v>
      </c>
    </row>
    <row r="189" spans="3:4">
      <c r="C189" s="42">
        <v>33801</v>
      </c>
      <c r="D189" t="s">
        <v>185</v>
      </c>
    </row>
    <row r="190" spans="3:4">
      <c r="C190" s="42">
        <v>33901</v>
      </c>
      <c r="D190" t="s">
        <v>274</v>
      </c>
    </row>
    <row r="191" spans="3:4">
      <c r="C191" s="42">
        <v>33902</v>
      </c>
      <c r="D191" t="s">
        <v>275</v>
      </c>
    </row>
    <row r="192" spans="3:4">
      <c r="C192" s="42">
        <v>33903</v>
      </c>
      <c r="D192" t="s">
        <v>276</v>
      </c>
    </row>
    <row r="193" spans="3:4">
      <c r="C193" s="42">
        <v>34101</v>
      </c>
      <c r="D193" t="s">
        <v>187</v>
      </c>
    </row>
    <row r="194" spans="3:4">
      <c r="C194" s="42">
        <v>34301</v>
      </c>
      <c r="D194" t="s">
        <v>277</v>
      </c>
    </row>
    <row r="195" spans="3:4">
      <c r="C195" s="42">
        <v>34401</v>
      </c>
      <c r="D195" t="s">
        <v>278</v>
      </c>
    </row>
    <row r="196" spans="3:4">
      <c r="C196" s="42">
        <v>34501</v>
      </c>
      <c r="D196" t="s">
        <v>189</v>
      </c>
    </row>
    <row r="197" spans="3:4">
      <c r="C197" s="42">
        <v>34601</v>
      </c>
      <c r="D197" t="s">
        <v>279</v>
      </c>
    </row>
    <row r="198" spans="3:4">
      <c r="C198" s="42">
        <v>34701</v>
      </c>
      <c r="D198" t="s">
        <v>191</v>
      </c>
    </row>
    <row r="199" spans="3:4">
      <c r="C199" s="42">
        <v>34801</v>
      </c>
      <c r="D199" t="s">
        <v>280</v>
      </c>
    </row>
    <row r="200" spans="3:4">
      <c r="C200" s="42">
        <v>35101</v>
      </c>
      <c r="D200" t="s">
        <v>281</v>
      </c>
    </row>
    <row r="201" spans="3:4">
      <c r="C201" s="42">
        <v>35102</v>
      </c>
      <c r="D201" t="s">
        <v>282</v>
      </c>
    </row>
    <row r="202" spans="3:4">
      <c r="C202" s="42">
        <v>35201</v>
      </c>
      <c r="D202" t="s">
        <v>283</v>
      </c>
    </row>
    <row r="203" spans="3:4">
      <c r="C203" s="42">
        <v>35301</v>
      </c>
      <c r="D203" t="s">
        <v>196</v>
      </c>
    </row>
    <row r="204" spans="3:4">
      <c r="C204" s="42">
        <v>35401</v>
      </c>
      <c r="D204" t="s">
        <v>284</v>
      </c>
    </row>
    <row r="205" spans="3:4">
      <c r="C205" s="42">
        <v>35501</v>
      </c>
      <c r="D205" t="s">
        <v>285</v>
      </c>
    </row>
    <row r="206" spans="3:4">
      <c r="C206" s="42">
        <v>35601</v>
      </c>
      <c r="D206" t="s">
        <v>286</v>
      </c>
    </row>
    <row r="207" spans="3:4">
      <c r="C207" s="42">
        <v>35701</v>
      </c>
      <c r="D207" t="s">
        <v>199</v>
      </c>
    </row>
    <row r="208" spans="3:4">
      <c r="C208" s="42">
        <v>35702</v>
      </c>
      <c r="D208" t="s">
        <v>287</v>
      </c>
    </row>
    <row r="209" spans="3:4">
      <c r="C209" s="42">
        <v>35801</v>
      </c>
      <c r="D209" t="s">
        <v>201</v>
      </c>
    </row>
    <row r="210" spans="3:4">
      <c r="C210" s="42">
        <v>35901</v>
      </c>
      <c r="D210" t="s">
        <v>203</v>
      </c>
    </row>
    <row r="211" spans="3:4">
      <c r="C211" s="42">
        <v>36101</v>
      </c>
      <c r="D211" t="s">
        <v>288</v>
      </c>
    </row>
    <row r="212" spans="3:4">
      <c r="C212" s="42">
        <v>36201</v>
      </c>
      <c r="D212" t="s">
        <v>289</v>
      </c>
    </row>
    <row r="213" spans="3:4">
      <c r="C213" s="42">
        <v>36901</v>
      </c>
      <c r="D213" t="s">
        <v>290</v>
      </c>
    </row>
    <row r="214" spans="3:4">
      <c r="C214" s="42">
        <v>37101</v>
      </c>
      <c r="D214" t="s">
        <v>205</v>
      </c>
    </row>
    <row r="215" spans="3:4">
      <c r="C215" s="42">
        <v>37102</v>
      </c>
      <c r="D215" t="s">
        <v>291</v>
      </c>
    </row>
    <row r="216" spans="3:4">
      <c r="C216" s="42">
        <v>37103</v>
      </c>
      <c r="D216" t="s">
        <v>292</v>
      </c>
    </row>
    <row r="217" spans="3:4">
      <c r="C217" s="42">
        <v>37104</v>
      </c>
      <c r="D217" t="s">
        <v>293</v>
      </c>
    </row>
    <row r="218" spans="3:4">
      <c r="C218" s="42">
        <v>37105</v>
      </c>
      <c r="D218" t="s">
        <v>294</v>
      </c>
    </row>
    <row r="219" spans="3:4">
      <c r="C219" s="42">
        <v>37106</v>
      </c>
      <c r="D219" t="s">
        <v>295</v>
      </c>
    </row>
    <row r="220" spans="3:4">
      <c r="C220" s="42">
        <v>37201</v>
      </c>
      <c r="D220" t="s">
        <v>206</v>
      </c>
    </row>
    <row r="221" spans="3:4">
      <c r="C221" s="42">
        <v>37202</v>
      </c>
      <c r="D221" t="s">
        <v>296</v>
      </c>
    </row>
    <row r="222" spans="3:4">
      <c r="C222" s="42">
        <v>37203</v>
      </c>
      <c r="D222" t="s">
        <v>297</v>
      </c>
    </row>
    <row r="223" spans="3:4">
      <c r="C223" s="42">
        <v>37204</v>
      </c>
      <c r="D223" t="s">
        <v>298</v>
      </c>
    </row>
    <row r="224" spans="3:4">
      <c r="C224" s="42">
        <v>37205</v>
      </c>
      <c r="D224" t="s">
        <v>299</v>
      </c>
    </row>
    <row r="225" spans="3:4">
      <c r="C225" s="42">
        <v>37206</v>
      </c>
      <c r="D225" t="s">
        <v>300</v>
      </c>
    </row>
    <row r="226" spans="3:4">
      <c r="C226" s="43">
        <v>37301</v>
      </c>
      <c r="D226" t="s">
        <v>527</v>
      </c>
    </row>
    <row r="227" spans="3:4">
      <c r="C227" s="42">
        <v>37501</v>
      </c>
      <c r="D227" t="s">
        <v>207</v>
      </c>
    </row>
    <row r="228" spans="3:4">
      <c r="C228" s="42">
        <v>37502</v>
      </c>
      <c r="D228" t="s">
        <v>301</v>
      </c>
    </row>
    <row r="229" spans="3:4">
      <c r="C229" s="42">
        <v>37503</v>
      </c>
      <c r="D229" t="s">
        <v>302</v>
      </c>
    </row>
    <row r="230" spans="3:4">
      <c r="C230" s="42">
        <v>37504</v>
      </c>
      <c r="D230" t="s">
        <v>303</v>
      </c>
    </row>
    <row r="231" spans="3:4">
      <c r="C231" s="42">
        <v>37601</v>
      </c>
      <c r="D231" t="s">
        <v>304</v>
      </c>
    </row>
    <row r="232" spans="3:4">
      <c r="C232" s="42">
        <v>37602</v>
      </c>
      <c r="D232" t="s">
        <v>305</v>
      </c>
    </row>
    <row r="233" spans="3:4">
      <c r="C233" s="42">
        <v>37701</v>
      </c>
      <c r="D233" t="s">
        <v>306</v>
      </c>
    </row>
    <row r="234" spans="3:4">
      <c r="C234" s="42">
        <v>37801</v>
      </c>
      <c r="D234" t="s">
        <v>307</v>
      </c>
    </row>
    <row r="235" spans="3:4">
      <c r="C235" s="42">
        <v>37802</v>
      </c>
      <c r="D235" t="s">
        <v>308</v>
      </c>
    </row>
    <row r="236" spans="3:4">
      <c r="C236" s="42">
        <v>37901</v>
      </c>
      <c r="D236" t="s">
        <v>209</v>
      </c>
    </row>
    <row r="237" spans="3:4">
      <c r="C237" s="42">
        <v>38101</v>
      </c>
      <c r="D237" t="s">
        <v>309</v>
      </c>
    </row>
    <row r="238" spans="3:4">
      <c r="C238" s="42">
        <v>38102</v>
      </c>
      <c r="D238" t="s">
        <v>310</v>
      </c>
    </row>
    <row r="239" spans="3:4">
      <c r="C239" s="42">
        <v>38103</v>
      </c>
      <c r="D239" t="s">
        <v>311</v>
      </c>
    </row>
    <row r="240" spans="3:4">
      <c r="C240" s="42">
        <v>38201</v>
      </c>
      <c r="D240" t="s">
        <v>211</v>
      </c>
    </row>
    <row r="241" spans="3:4">
      <c r="C241" s="42">
        <v>38301</v>
      </c>
      <c r="D241" t="s">
        <v>212</v>
      </c>
    </row>
    <row r="242" spans="3:4">
      <c r="C242" s="42">
        <v>38401</v>
      </c>
      <c r="D242" t="s">
        <v>312</v>
      </c>
    </row>
    <row r="243" spans="3:4">
      <c r="C243" s="42">
        <v>38501</v>
      </c>
      <c r="D243" t="s">
        <v>313</v>
      </c>
    </row>
    <row r="244" spans="3:4">
      <c r="C244" s="42">
        <v>39101</v>
      </c>
      <c r="D244" t="s">
        <v>314</v>
      </c>
    </row>
    <row r="245" spans="3:4">
      <c r="C245" s="42">
        <v>39201</v>
      </c>
      <c r="D245" t="s">
        <v>315</v>
      </c>
    </row>
    <row r="246" spans="3:4">
      <c r="C246" s="42">
        <v>39202</v>
      </c>
      <c r="D246" t="s">
        <v>213</v>
      </c>
    </row>
    <row r="247" spans="3:4">
      <c r="C247" s="42">
        <v>39301</v>
      </c>
      <c r="D247" t="s">
        <v>316</v>
      </c>
    </row>
    <row r="248" spans="3:4">
      <c r="C248" s="42">
        <v>39401</v>
      </c>
      <c r="D248" t="s">
        <v>317</v>
      </c>
    </row>
    <row r="249" spans="3:4">
      <c r="C249" s="42">
        <v>39402</v>
      </c>
      <c r="D249" t="s">
        <v>318</v>
      </c>
    </row>
    <row r="250" spans="3:4">
      <c r="C250" s="42">
        <v>39501</v>
      </c>
      <c r="D250" t="s">
        <v>319</v>
      </c>
    </row>
    <row r="251" spans="3:4">
      <c r="C251" s="42">
        <v>39601</v>
      </c>
      <c r="D251" t="s">
        <v>320</v>
      </c>
    </row>
    <row r="252" spans="3:4">
      <c r="C252" s="42">
        <v>39602</v>
      </c>
      <c r="D252" t="s">
        <v>321</v>
      </c>
    </row>
    <row r="253" spans="3:4">
      <c r="C253" s="42">
        <v>39701</v>
      </c>
      <c r="D253" t="s">
        <v>322</v>
      </c>
    </row>
    <row r="254" spans="3:4">
      <c r="C254" s="42">
        <v>39801</v>
      </c>
      <c r="D254" t="s">
        <v>215</v>
      </c>
    </row>
    <row r="255" spans="3:4">
      <c r="C255" s="42">
        <v>39901</v>
      </c>
      <c r="D255" t="s">
        <v>323</v>
      </c>
    </row>
    <row r="256" spans="3:4">
      <c r="C256" s="42">
        <v>39902</v>
      </c>
      <c r="D256" t="s">
        <v>324</v>
      </c>
    </row>
    <row r="257" spans="3:4">
      <c r="C257" s="42">
        <v>39903</v>
      </c>
      <c r="D257" t="s">
        <v>325</v>
      </c>
    </row>
    <row r="258" spans="3:4">
      <c r="C258" s="42">
        <v>39904</v>
      </c>
      <c r="D258" t="s">
        <v>326</v>
      </c>
    </row>
    <row r="259" spans="3:4">
      <c r="C259" s="42">
        <v>39905</v>
      </c>
      <c r="D259" t="s">
        <v>327</v>
      </c>
    </row>
    <row r="260" spans="3:4">
      <c r="C260" s="42">
        <v>39906</v>
      </c>
      <c r="D260" t="s">
        <v>328</v>
      </c>
    </row>
    <row r="261" spans="3:4">
      <c r="C261" s="42">
        <v>39907</v>
      </c>
      <c r="D261" t="s">
        <v>329</v>
      </c>
    </row>
    <row r="262" spans="3:4">
      <c r="C262" s="42">
        <v>39908</v>
      </c>
      <c r="D262" t="s">
        <v>330</v>
      </c>
    </row>
    <row r="263" spans="3:4">
      <c r="C263" s="42">
        <v>39909</v>
      </c>
      <c r="D263" t="s">
        <v>331</v>
      </c>
    </row>
    <row r="264" spans="3:4">
      <c r="C264" s="42">
        <v>39910</v>
      </c>
      <c r="D264" t="s">
        <v>332</v>
      </c>
    </row>
    <row r="265" spans="3:4">
      <c r="C265" s="42">
        <v>41501</v>
      </c>
      <c r="D265" t="s">
        <v>333</v>
      </c>
    </row>
    <row r="266" spans="3:4">
      <c r="C266" s="42">
        <v>41601</v>
      </c>
      <c r="D266" t="s">
        <v>334</v>
      </c>
    </row>
    <row r="267" spans="3:4">
      <c r="C267" s="42">
        <v>43101</v>
      </c>
      <c r="D267" t="s">
        <v>335</v>
      </c>
    </row>
    <row r="268" spans="3:4">
      <c r="C268" s="42">
        <v>43201</v>
      </c>
      <c r="D268" t="s">
        <v>336</v>
      </c>
    </row>
    <row r="269" spans="3:4">
      <c r="C269" s="42">
        <v>43301</v>
      </c>
      <c r="D269" t="s">
        <v>337</v>
      </c>
    </row>
    <row r="270" spans="3:4">
      <c r="C270" s="42">
        <v>43401</v>
      </c>
      <c r="D270" t="s">
        <v>338</v>
      </c>
    </row>
    <row r="271" spans="3:4">
      <c r="C271" s="42">
        <v>43501</v>
      </c>
      <c r="D271" t="s">
        <v>339</v>
      </c>
    </row>
    <row r="272" spans="3:4">
      <c r="C272" s="42">
        <v>43601</v>
      </c>
      <c r="D272" t="s">
        <v>340</v>
      </c>
    </row>
    <row r="273" spans="3:4">
      <c r="C273" s="42">
        <v>43701</v>
      </c>
      <c r="D273" t="s">
        <v>341</v>
      </c>
    </row>
    <row r="274" spans="3:4">
      <c r="C274" s="42">
        <v>43833</v>
      </c>
      <c r="D274" t="s">
        <v>342</v>
      </c>
    </row>
    <row r="275" spans="3:4">
      <c r="C275" s="42">
        <v>43901</v>
      </c>
      <c r="D275" t="s">
        <v>343</v>
      </c>
    </row>
    <row r="276" spans="3:4">
      <c r="C276" s="42">
        <v>43902</v>
      </c>
      <c r="D276" t="s">
        <v>344</v>
      </c>
    </row>
    <row r="277" spans="3:4">
      <c r="C277" s="42">
        <v>44101</v>
      </c>
      <c r="D277" t="s">
        <v>345</v>
      </c>
    </row>
    <row r="278" spans="3:4">
      <c r="C278" s="42">
        <v>44102</v>
      </c>
      <c r="D278" t="s">
        <v>346</v>
      </c>
    </row>
    <row r="279" spans="3:4">
      <c r="C279" s="42">
        <v>44103</v>
      </c>
      <c r="D279" t="s">
        <v>347</v>
      </c>
    </row>
    <row r="280" spans="3:4">
      <c r="C280" s="42">
        <v>44104</v>
      </c>
      <c r="D280" t="s">
        <v>348</v>
      </c>
    </row>
    <row r="281" spans="3:4">
      <c r="C281" s="42">
        <v>44105</v>
      </c>
      <c r="D281" t="s">
        <v>217</v>
      </c>
    </row>
    <row r="282" spans="3:4">
      <c r="C282" s="42">
        <v>44106</v>
      </c>
      <c r="D282" t="s">
        <v>349</v>
      </c>
    </row>
    <row r="283" spans="3:4">
      <c r="C283" s="42">
        <v>44107</v>
      </c>
      <c r="D283" t="s">
        <v>350</v>
      </c>
    </row>
    <row r="284" spans="3:4">
      <c r="C284" s="42">
        <v>44108</v>
      </c>
      <c r="D284" t="s">
        <v>351</v>
      </c>
    </row>
    <row r="285" spans="3:4">
      <c r="C285" s="42">
        <v>44109</v>
      </c>
      <c r="D285" t="s">
        <v>352</v>
      </c>
    </row>
    <row r="286" spans="3:4">
      <c r="C286" s="42">
        <v>44110</v>
      </c>
      <c r="D286" t="s">
        <v>353</v>
      </c>
    </row>
    <row r="287" spans="3:4">
      <c r="C287" s="42">
        <v>44401</v>
      </c>
      <c r="D287" t="s">
        <v>354</v>
      </c>
    </row>
    <row r="288" spans="3:4">
      <c r="C288" s="42">
        <v>44402</v>
      </c>
      <c r="D288" t="s">
        <v>355</v>
      </c>
    </row>
    <row r="289" spans="3:4">
      <c r="C289" s="42">
        <v>44501</v>
      </c>
      <c r="D289" t="s">
        <v>356</v>
      </c>
    </row>
    <row r="290" spans="3:4">
      <c r="C290" s="42">
        <v>44502</v>
      </c>
      <c r="D290" t="s">
        <v>357</v>
      </c>
    </row>
    <row r="291" spans="3:4">
      <c r="C291" s="42">
        <v>44801</v>
      </c>
      <c r="D291" t="s">
        <v>358</v>
      </c>
    </row>
    <row r="292" spans="3:4">
      <c r="C292" s="42">
        <v>45201</v>
      </c>
      <c r="D292" t="s">
        <v>359</v>
      </c>
    </row>
    <row r="293" spans="3:4">
      <c r="C293" s="42">
        <v>45202</v>
      </c>
      <c r="D293" t="s">
        <v>360</v>
      </c>
    </row>
    <row r="294" spans="3:4">
      <c r="C294" s="42">
        <v>45203</v>
      </c>
      <c r="D294" t="s">
        <v>361</v>
      </c>
    </row>
    <row r="295" spans="3:4">
      <c r="C295" s="42">
        <v>45901</v>
      </c>
      <c r="D295" t="s">
        <v>362</v>
      </c>
    </row>
    <row r="296" spans="3:4">
      <c r="C296" s="42">
        <v>45902</v>
      </c>
      <c r="D296" t="s">
        <v>363</v>
      </c>
    </row>
    <row r="297" spans="3:4">
      <c r="C297" s="42">
        <v>46101</v>
      </c>
      <c r="D297" t="s">
        <v>364</v>
      </c>
    </row>
    <row r="298" spans="3:4">
      <c r="C298" s="42">
        <v>46102</v>
      </c>
      <c r="D298" t="s">
        <v>365</v>
      </c>
    </row>
    <row r="299" spans="3:4">
      <c r="C299" s="42">
        <v>46301</v>
      </c>
      <c r="D299" t="s">
        <v>366</v>
      </c>
    </row>
    <row r="300" spans="3:4">
      <c r="C300" s="42">
        <v>47101</v>
      </c>
      <c r="D300" t="s">
        <v>367</v>
      </c>
    </row>
    <row r="301" spans="3:4">
      <c r="C301" s="42">
        <v>47102</v>
      </c>
      <c r="D301" t="s">
        <v>368</v>
      </c>
    </row>
    <row r="302" spans="3:4">
      <c r="C302" s="42">
        <v>48101</v>
      </c>
      <c r="D302" t="s">
        <v>369</v>
      </c>
    </row>
    <row r="303" spans="3:4">
      <c r="C303" s="42">
        <v>48201</v>
      </c>
      <c r="D303" t="s">
        <v>370</v>
      </c>
    </row>
    <row r="304" spans="3:4">
      <c r="C304" s="42">
        <v>48301</v>
      </c>
      <c r="D304" t="s">
        <v>371</v>
      </c>
    </row>
    <row r="305" spans="3:4">
      <c r="C305" s="42">
        <v>48401</v>
      </c>
      <c r="D305" t="s">
        <v>372</v>
      </c>
    </row>
    <row r="306" spans="3:4">
      <c r="C306" s="42">
        <v>48501</v>
      </c>
      <c r="D306" t="s">
        <v>373</v>
      </c>
    </row>
    <row r="307" spans="3:4">
      <c r="C307" s="42">
        <v>49201</v>
      </c>
      <c r="D307" t="s">
        <v>374</v>
      </c>
    </row>
    <row r="308" spans="3:4">
      <c r="C308" s="42">
        <v>49202</v>
      </c>
      <c r="D308" t="s">
        <v>375</v>
      </c>
    </row>
    <row r="309" spans="3:4">
      <c r="C309" s="43">
        <v>51101</v>
      </c>
      <c r="D309" t="s">
        <v>376</v>
      </c>
    </row>
    <row r="310" spans="3:4">
      <c r="C310" s="43">
        <v>51301</v>
      </c>
      <c r="D310" t="s">
        <v>377</v>
      </c>
    </row>
    <row r="311" spans="3:4">
      <c r="C311" s="43">
        <v>51501</v>
      </c>
      <c r="D311" t="s">
        <v>378</v>
      </c>
    </row>
    <row r="312" spans="3:4">
      <c r="C312" s="43">
        <v>51901</v>
      </c>
      <c r="D312" t="s">
        <v>379</v>
      </c>
    </row>
    <row r="313" spans="3:4">
      <c r="C313" s="43">
        <v>51902</v>
      </c>
      <c r="D313" t="s">
        <v>380</v>
      </c>
    </row>
    <row r="314" spans="3:4">
      <c r="C314" s="43">
        <v>52101</v>
      </c>
      <c r="D314" t="s">
        <v>381</v>
      </c>
    </row>
    <row r="315" spans="3:4">
      <c r="C315" s="43">
        <v>52201</v>
      </c>
      <c r="D315" t="s">
        <v>382</v>
      </c>
    </row>
    <row r="316" spans="3:4">
      <c r="C316" s="43">
        <v>52301</v>
      </c>
      <c r="D316" t="s">
        <v>383</v>
      </c>
    </row>
    <row r="317" spans="3:4">
      <c r="C317" s="43">
        <v>52901</v>
      </c>
      <c r="D317" t="s">
        <v>384</v>
      </c>
    </row>
    <row r="318" spans="3:4">
      <c r="C318" s="43">
        <v>53101</v>
      </c>
      <c r="D318" t="s">
        <v>385</v>
      </c>
    </row>
    <row r="319" spans="3:4">
      <c r="C319" s="43">
        <v>53201</v>
      </c>
      <c r="D319" t="s">
        <v>386</v>
      </c>
    </row>
    <row r="320" spans="3:4">
      <c r="C320" s="43">
        <v>54101</v>
      </c>
      <c r="D320" t="s">
        <v>387</v>
      </c>
    </row>
    <row r="321" spans="3:4">
      <c r="C321" s="43">
        <v>54102</v>
      </c>
      <c r="D321" t="s">
        <v>388</v>
      </c>
    </row>
    <row r="322" spans="3:4">
      <c r="C322" s="43">
        <v>54103</v>
      </c>
      <c r="D322" t="s">
        <v>389</v>
      </c>
    </row>
    <row r="323" spans="3:4">
      <c r="C323" s="43">
        <v>54104</v>
      </c>
      <c r="D323" t="s">
        <v>390</v>
      </c>
    </row>
    <row r="324" spans="3:4">
      <c r="C324" s="43">
        <v>54105</v>
      </c>
      <c r="D324" t="s">
        <v>391</v>
      </c>
    </row>
    <row r="325" spans="3:4">
      <c r="C325" s="43">
        <v>54201</v>
      </c>
      <c r="D325" t="s">
        <v>392</v>
      </c>
    </row>
    <row r="326" spans="3:4">
      <c r="C326" s="43">
        <v>54301</v>
      </c>
      <c r="D326" t="s">
        <v>393</v>
      </c>
    </row>
    <row r="327" spans="3:4">
      <c r="C327" s="43">
        <v>54302</v>
      </c>
      <c r="D327" t="s">
        <v>394</v>
      </c>
    </row>
    <row r="328" spans="3:4">
      <c r="C328" s="43">
        <v>54303</v>
      </c>
      <c r="D328" t="s">
        <v>395</v>
      </c>
    </row>
    <row r="329" spans="3:4">
      <c r="C329" s="43">
        <v>54401</v>
      </c>
      <c r="D329" t="s">
        <v>396</v>
      </c>
    </row>
    <row r="330" spans="3:4">
      <c r="C330" s="43">
        <v>54501</v>
      </c>
      <c r="D330" t="s">
        <v>397</v>
      </c>
    </row>
    <row r="331" spans="3:4">
      <c r="C331" s="43">
        <v>54502</v>
      </c>
      <c r="D331" t="s">
        <v>398</v>
      </c>
    </row>
    <row r="332" spans="3:4">
      <c r="C332" s="43">
        <v>54503</v>
      </c>
      <c r="D332" t="s">
        <v>399</v>
      </c>
    </row>
    <row r="333" spans="3:4">
      <c r="C333" s="43">
        <v>54901</v>
      </c>
      <c r="D333" t="s">
        <v>400</v>
      </c>
    </row>
    <row r="334" spans="3:4">
      <c r="C334" s="43">
        <v>55101</v>
      </c>
      <c r="D334" t="s">
        <v>401</v>
      </c>
    </row>
    <row r="335" spans="3:4">
      <c r="C335" s="43">
        <v>55102</v>
      </c>
      <c r="D335" t="s">
        <v>402</v>
      </c>
    </row>
    <row r="336" spans="3:4">
      <c r="C336" s="43">
        <v>56101</v>
      </c>
      <c r="D336" t="s">
        <v>403</v>
      </c>
    </row>
    <row r="337" spans="3:4">
      <c r="C337" s="43">
        <v>56201</v>
      </c>
      <c r="D337" t="s">
        <v>404</v>
      </c>
    </row>
    <row r="338" spans="3:4">
      <c r="C338" s="43">
        <v>56301</v>
      </c>
      <c r="D338" t="s">
        <v>405</v>
      </c>
    </row>
    <row r="339" spans="3:4">
      <c r="C339" s="43">
        <v>56501</v>
      </c>
      <c r="D339" t="s">
        <v>406</v>
      </c>
    </row>
    <row r="340" spans="3:4">
      <c r="C340" s="43">
        <v>56601</v>
      </c>
      <c r="D340" t="s">
        <v>407</v>
      </c>
    </row>
    <row r="341" spans="3:4">
      <c r="C341" s="43">
        <v>56701</v>
      </c>
      <c r="D341" t="s">
        <v>408</v>
      </c>
    </row>
    <row r="342" spans="3:4">
      <c r="C342" s="43">
        <v>56901</v>
      </c>
      <c r="D342" t="s">
        <v>409</v>
      </c>
    </row>
    <row r="343" spans="3:4">
      <c r="C343" s="43">
        <v>56902</v>
      </c>
      <c r="D343" t="s">
        <v>410</v>
      </c>
    </row>
    <row r="344" spans="3:4">
      <c r="C344" s="43">
        <v>57101</v>
      </c>
      <c r="D344" t="s">
        <v>411</v>
      </c>
    </row>
    <row r="345" spans="3:4">
      <c r="C345" s="43">
        <v>57601</v>
      </c>
      <c r="D345" t="s">
        <v>412</v>
      </c>
    </row>
    <row r="346" spans="3:4">
      <c r="C346" s="43">
        <v>57701</v>
      </c>
      <c r="D346" t="s">
        <v>413</v>
      </c>
    </row>
    <row r="347" spans="3:4">
      <c r="C347" s="43">
        <v>58101</v>
      </c>
      <c r="D347" t="s">
        <v>414</v>
      </c>
    </row>
    <row r="348" spans="3:4">
      <c r="C348" s="43">
        <v>58301</v>
      </c>
      <c r="D348" t="s">
        <v>415</v>
      </c>
    </row>
    <row r="349" spans="3:4">
      <c r="C349" s="43">
        <v>58901</v>
      </c>
      <c r="D349" t="s">
        <v>416</v>
      </c>
    </row>
    <row r="350" spans="3:4">
      <c r="C350" s="43">
        <v>58902</v>
      </c>
      <c r="D350" t="s">
        <v>417</v>
      </c>
    </row>
    <row r="351" spans="3:4">
      <c r="C351" s="43">
        <v>58903</v>
      </c>
      <c r="D351" t="s">
        <v>418</v>
      </c>
    </row>
    <row r="352" spans="3:4">
      <c r="C352" s="43">
        <v>58904</v>
      </c>
      <c r="D352" t="s">
        <v>419</v>
      </c>
    </row>
    <row r="353" spans="3:4">
      <c r="C353" s="43">
        <v>59101</v>
      </c>
      <c r="D353" t="s">
        <v>420</v>
      </c>
    </row>
    <row r="354" spans="3:4">
      <c r="C354" s="43">
        <v>62101</v>
      </c>
      <c r="D354" t="s">
        <v>421</v>
      </c>
    </row>
    <row r="355" spans="3:4">
      <c r="C355" s="43">
        <v>62102</v>
      </c>
      <c r="D355" t="s">
        <v>422</v>
      </c>
    </row>
    <row r="356" spans="3:4">
      <c r="C356" s="43">
        <v>62201</v>
      </c>
      <c r="D356" t="s">
        <v>423</v>
      </c>
    </row>
    <row r="357" spans="3:4">
      <c r="C357" s="43">
        <v>62202</v>
      </c>
      <c r="D357" t="s">
        <v>424</v>
      </c>
    </row>
    <row r="358" spans="3:4">
      <c r="C358" s="43">
        <v>62301</v>
      </c>
      <c r="D358" t="s">
        <v>425</v>
      </c>
    </row>
    <row r="359" spans="3:4">
      <c r="C359" s="43">
        <v>62302</v>
      </c>
      <c r="D359" t="s">
        <v>426</v>
      </c>
    </row>
    <row r="360" spans="3:4">
      <c r="C360" s="43">
        <v>62401</v>
      </c>
      <c r="D360" t="s">
        <v>427</v>
      </c>
    </row>
    <row r="361" spans="3:4">
      <c r="C361" s="43">
        <v>62402</v>
      </c>
      <c r="D361" t="s">
        <v>428</v>
      </c>
    </row>
    <row r="362" spans="3:4">
      <c r="C362" s="43">
        <v>62403</v>
      </c>
      <c r="D362" t="s">
        <v>429</v>
      </c>
    </row>
    <row r="363" spans="3:4">
      <c r="C363" s="43">
        <v>62501</v>
      </c>
      <c r="D363" t="s">
        <v>430</v>
      </c>
    </row>
    <row r="364" spans="3:4">
      <c r="C364" s="43">
        <v>62502</v>
      </c>
      <c r="D364" t="s">
        <v>431</v>
      </c>
    </row>
    <row r="365" spans="3:4">
      <c r="C365" s="43">
        <v>62601</v>
      </c>
      <c r="D365" t="s">
        <v>432</v>
      </c>
    </row>
    <row r="366" spans="3:4">
      <c r="C366" s="43">
        <v>62602</v>
      </c>
      <c r="D366" t="s">
        <v>433</v>
      </c>
    </row>
    <row r="367" spans="3:4">
      <c r="C367" s="43">
        <v>62701</v>
      </c>
      <c r="D367" t="s">
        <v>434</v>
      </c>
    </row>
    <row r="368" spans="3:4">
      <c r="C368" s="43">
        <v>62901</v>
      </c>
      <c r="D368" t="s">
        <v>435</v>
      </c>
    </row>
    <row r="369" spans="3:4">
      <c r="C369" s="43">
        <v>62902</v>
      </c>
      <c r="D369" t="s">
        <v>436</v>
      </c>
    </row>
    <row r="370" spans="3:4">
      <c r="C370" s="43">
        <v>62903</v>
      </c>
      <c r="D370" t="s">
        <v>437</v>
      </c>
    </row>
    <row r="371" spans="3:4">
      <c r="C371" s="43">
        <v>62904</v>
      </c>
      <c r="D371" t="s">
        <v>438</v>
      </c>
    </row>
    <row r="372" spans="3:4">
      <c r="C372" s="43">
        <v>62905</v>
      </c>
      <c r="D372" t="s">
        <v>439</v>
      </c>
    </row>
    <row r="373" spans="3:4">
      <c r="C373" s="43">
        <v>72501</v>
      </c>
      <c r="D373" t="s">
        <v>440</v>
      </c>
    </row>
    <row r="374" spans="3:4">
      <c r="C374" s="43">
        <v>73101</v>
      </c>
      <c r="D374" t="s">
        <v>441</v>
      </c>
    </row>
    <row r="375" spans="3:4">
      <c r="C375" s="43">
        <v>73501</v>
      </c>
      <c r="D375" t="s">
        <v>442</v>
      </c>
    </row>
    <row r="376" spans="3:4">
      <c r="C376" s="43">
        <v>73901</v>
      </c>
      <c r="D376" t="s">
        <v>443</v>
      </c>
    </row>
    <row r="377" spans="3:4">
      <c r="C377" s="43">
        <v>73902</v>
      </c>
      <c r="D377" t="s">
        <v>444</v>
      </c>
    </row>
    <row r="378" spans="3:4">
      <c r="C378" s="43">
        <v>73903</v>
      </c>
      <c r="D378" t="s">
        <v>445</v>
      </c>
    </row>
    <row r="379" spans="3:4">
      <c r="C379" s="43">
        <v>74201</v>
      </c>
      <c r="D379" t="s">
        <v>446</v>
      </c>
    </row>
    <row r="380" spans="3:4">
      <c r="C380" s="43">
        <v>74401</v>
      </c>
      <c r="D380" t="s">
        <v>447</v>
      </c>
    </row>
    <row r="381" spans="3:4">
      <c r="C381" s="43">
        <v>74501</v>
      </c>
      <c r="D381" t="s">
        <v>448</v>
      </c>
    </row>
    <row r="382" spans="3:4">
      <c r="C382" s="43">
        <v>74502</v>
      </c>
      <c r="D382" t="s">
        <v>449</v>
      </c>
    </row>
    <row r="383" spans="3:4">
      <c r="C383" s="43">
        <v>74503</v>
      </c>
      <c r="D383" t="s">
        <v>450</v>
      </c>
    </row>
    <row r="384" spans="3:4">
      <c r="C384" s="43">
        <v>74504</v>
      </c>
      <c r="D384" t="s">
        <v>451</v>
      </c>
    </row>
    <row r="385" spans="3:4">
      <c r="C385" s="43">
        <v>74505</v>
      </c>
      <c r="D385" t="s">
        <v>452</v>
      </c>
    </row>
    <row r="386" spans="3:4">
      <c r="C386" s="43">
        <v>74506</v>
      </c>
      <c r="D386" t="s">
        <v>453</v>
      </c>
    </row>
    <row r="387" spans="3:4">
      <c r="C387" s="43">
        <v>75501</v>
      </c>
      <c r="D387" t="s">
        <v>454</v>
      </c>
    </row>
    <row r="388" spans="3:4">
      <c r="C388" s="43">
        <v>75601</v>
      </c>
      <c r="D388" t="s">
        <v>455</v>
      </c>
    </row>
    <row r="389" spans="3:4">
      <c r="C389" s="43">
        <v>75602</v>
      </c>
      <c r="D389" t="s">
        <v>456</v>
      </c>
    </row>
    <row r="390" spans="3:4">
      <c r="C390" s="43">
        <v>79901</v>
      </c>
      <c r="D390" t="s">
        <v>457</v>
      </c>
    </row>
    <row r="391" spans="3:4">
      <c r="C391" s="43">
        <v>79902</v>
      </c>
      <c r="D391" t="s">
        <v>458</v>
      </c>
    </row>
    <row r="392" spans="3:4">
      <c r="C392" s="43">
        <v>83101</v>
      </c>
      <c r="D392" t="s">
        <v>459</v>
      </c>
    </row>
    <row r="393" spans="3:4">
      <c r="C393" s="43">
        <v>83102</v>
      </c>
      <c r="D393" t="s">
        <v>460</v>
      </c>
    </row>
    <row r="394" spans="3:4">
      <c r="C394" s="43">
        <v>83103</v>
      </c>
      <c r="D394" t="s">
        <v>461</v>
      </c>
    </row>
    <row r="395" spans="3:4">
      <c r="C395" s="43">
        <v>83104</v>
      </c>
      <c r="D395" t="s">
        <v>462</v>
      </c>
    </row>
    <row r="396" spans="3:4">
      <c r="C396" s="43">
        <v>83105</v>
      </c>
      <c r="D396" t="s">
        <v>463</v>
      </c>
    </row>
    <row r="397" spans="3:4">
      <c r="C397" s="43">
        <v>83106</v>
      </c>
      <c r="D397" t="s">
        <v>464</v>
      </c>
    </row>
    <row r="398" spans="3:4">
      <c r="C398" s="43">
        <v>83107</v>
      </c>
      <c r="D398" t="s">
        <v>465</v>
      </c>
    </row>
    <row r="399" spans="3:4">
      <c r="C399" s="43">
        <v>83108</v>
      </c>
      <c r="D399" t="s">
        <v>466</v>
      </c>
    </row>
    <row r="400" spans="3:4">
      <c r="C400" s="43">
        <v>83109</v>
      </c>
      <c r="D400" t="s">
        <v>467</v>
      </c>
    </row>
    <row r="401" spans="3:4">
      <c r="C401" s="43">
        <v>83110</v>
      </c>
      <c r="D401" t="s">
        <v>468</v>
      </c>
    </row>
    <row r="402" spans="3:4">
      <c r="C402" s="43">
        <v>83111</v>
      </c>
      <c r="D402" t="s">
        <v>469</v>
      </c>
    </row>
    <row r="403" spans="3:4">
      <c r="C403" s="43">
        <v>83112</v>
      </c>
      <c r="D403" t="s">
        <v>470</v>
      </c>
    </row>
    <row r="404" spans="3:4">
      <c r="C404" s="43">
        <v>83113</v>
      </c>
      <c r="D404" t="s">
        <v>471</v>
      </c>
    </row>
    <row r="405" spans="3:4">
      <c r="C405" s="43">
        <v>83114</v>
      </c>
      <c r="D405" t="s">
        <v>472</v>
      </c>
    </row>
    <row r="406" spans="3:4">
      <c r="C406" s="43">
        <v>83115</v>
      </c>
      <c r="D406" t="s">
        <v>473</v>
      </c>
    </row>
    <row r="407" spans="3:4">
      <c r="C407" s="43">
        <v>83116</v>
      </c>
      <c r="D407" t="s">
        <v>474</v>
      </c>
    </row>
    <row r="408" spans="3:4">
      <c r="C408" s="43">
        <v>83117</v>
      </c>
      <c r="D408" t="s">
        <v>475</v>
      </c>
    </row>
    <row r="409" spans="3:4">
      <c r="C409" s="43">
        <v>83118</v>
      </c>
      <c r="D409" t="s">
        <v>476</v>
      </c>
    </row>
    <row r="410" spans="3:4">
      <c r="C410" s="43">
        <v>83401</v>
      </c>
      <c r="D410" t="s">
        <v>477</v>
      </c>
    </row>
    <row r="411" spans="3:4">
      <c r="C411" s="43">
        <v>83501</v>
      </c>
      <c r="D411" t="s">
        <v>478</v>
      </c>
    </row>
    <row r="412" spans="3:4">
      <c r="C412" s="43">
        <v>85133</v>
      </c>
      <c r="D412" t="s">
        <v>479</v>
      </c>
    </row>
    <row r="413" spans="3:4">
      <c r="C413" s="43">
        <v>91101</v>
      </c>
      <c r="D413" t="s">
        <v>480</v>
      </c>
    </row>
    <row r="414" spans="3:4">
      <c r="C414" s="43">
        <v>91102</v>
      </c>
      <c r="D414" t="s">
        <v>481</v>
      </c>
    </row>
    <row r="415" spans="3:4">
      <c r="C415" s="43">
        <v>91201</v>
      </c>
      <c r="D415" t="s">
        <v>482</v>
      </c>
    </row>
    <row r="416" spans="3:4">
      <c r="C416" s="43">
        <v>91301</v>
      </c>
      <c r="D416" t="s">
        <v>483</v>
      </c>
    </row>
    <row r="417" spans="3:4">
      <c r="C417" s="43">
        <v>91302</v>
      </c>
      <c r="D417" t="s">
        <v>484</v>
      </c>
    </row>
    <row r="418" spans="3:4">
      <c r="C418" s="43">
        <v>91401</v>
      </c>
      <c r="D418" t="s">
        <v>485</v>
      </c>
    </row>
    <row r="419" spans="3:4">
      <c r="C419" s="43">
        <v>91402</v>
      </c>
      <c r="D419" t="s">
        <v>486</v>
      </c>
    </row>
    <row r="420" spans="3:4">
      <c r="C420" s="43">
        <v>91501</v>
      </c>
      <c r="D420" t="s">
        <v>487</v>
      </c>
    </row>
    <row r="421" spans="3:4">
      <c r="C421" s="43">
        <v>91601</v>
      </c>
      <c r="D421" t="s">
        <v>488</v>
      </c>
    </row>
    <row r="422" spans="3:4">
      <c r="C422" s="43">
        <v>91701</v>
      </c>
      <c r="D422" t="s">
        <v>489</v>
      </c>
    </row>
    <row r="423" spans="3:4">
      <c r="C423" s="43">
        <v>91801</v>
      </c>
      <c r="D423" t="s">
        <v>490</v>
      </c>
    </row>
    <row r="424" spans="3:4">
      <c r="C424" s="43">
        <v>92101</v>
      </c>
      <c r="D424" t="s">
        <v>491</v>
      </c>
    </row>
    <row r="425" spans="3:4">
      <c r="C425" s="43">
        <v>92102</v>
      </c>
      <c r="D425" t="s">
        <v>492</v>
      </c>
    </row>
    <row r="426" spans="3:4">
      <c r="C426" s="43">
        <v>92201</v>
      </c>
      <c r="D426" t="s">
        <v>493</v>
      </c>
    </row>
    <row r="427" spans="3:4">
      <c r="C427" s="43">
        <v>92301</v>
      </c>
      <c r="D427" t="s">
        <v>494</v>
      </c>
    </row>
    <row r="428" spans="3:4">
      <c r="C428" s="43">
        <v>92302</v>
      </c>
      <c r="D428" t="s">
        <v>495</v>
      </c>
    </row>
    <row r="429" spans="3:4">
      <c r="C429" s="43">
        <v>92401</v>
      </c>
      <c r="D429" t="s">
        <v>496</v>
      </c>
    </row>
    <row r="430" spans="3:4">
      <c r="C430" s="43">
        <v>92402</v>
      </c>
      <c r="D430" t="s">
        <v>497</v>
      </c>
    </row>
    <row r="431" spans="3:4">
      <c r="C431" s="43">
        <v>92501</v>
      </c>
      <c r="D431" t="s">
        <v>498</v>
      </c>
    </row>
    <row r="432" spans="3:4">
      <c r="C432" s="43">
        <v>92601</v>
      </c>
      <c r="D432" t="s">
        <v>499</v>
      </c>
    </row>
    <row r="433" spans="3:4">
      <c r="C433" s="43">
        <v>92701</v>
      </c>
      <c r="D433" t="s">
        <v>500</v>
      </c>
    </row>
    <row r="434" spans="3:4">
      <c r="C434" s="43">
        <v>92801</v>
      </c>
      <c r="D434" t="s">
        <v>501</v>
      </c>
    </row>
    <row r="435" spans="3:4">
      <c r="C435" s="43">
        <v>93101</v>
      </c>
      <c r="D435" t="s">
        <v>502</v>
      </c>
    </row>
    <row r="436" spans="3:4">
      <c r="C436" s="43">
        <v>93201</v>
      </c>
      <c r="D436" t="s">
        <v>503</v>
      </c>
    </row>
    <row r="437" spans="3:4">
      <c r="C437" s="43">
        <v>94101</v>
      </c>
      <c r="D437" t="s">
        <v>504</v>
      </c>
    </row>
    <row r="438" spans="3:4">
      <c r="C438" s="43">
        <v>94201</v>
      </c>
      <c r="D438" t="s">
        <v>505</v>
      </c>
    </row>
    <row r="439" spans="3:4">
      <c r="C439" s="43">
        <v>95101</v>
      </c>
      <c r="D439" t="s">
        <v>506</v>
      </c>
    </row>
    <row r="440" spans="3:4">
      <c r="C440" s="43">
        <v>96101</v>
      </c>
      <c r="D440" t="s">
        <v>507</v>
      </c>
    </row>
    <row r="441" spans="3:4">
      <c r="C441" s="43">
        <v>96201</v>
      </c>
      <c r="D441" t="s">
        <v>508</v>
      </c>
    </row>
    <row r="442" spans="3:4">
      <c r="C442" s="43">
        <v>99101</v>
      </c>
      <c r="D442" t="s">
        <v>509</v>
      </c>
    </row>
  </sheetData>
  <customSheetViews>
    <customSheetView guid="{1C6F7EB1-966B-4B9A-8DC7-91574CBFD378}" state="hidden" topLeftCell="A404">
      <selection activeCell="C4" sqref="C4"/>
      <pageMargins left="0.7" right="0.7" top="0.75" bottom="0.75" header="0.3" footer="0.3"/>
    </customSheetView>
    <customSheetView guid="{D74BCB23-1516-412E-B6F3-088F98D88FC8}" state="hidden" topLeftCell="A404">
      <selection activeCell="C4" sqref="C4"/>
      <pageMargins left="0.7" right="0.7" top="0.75" bottom="0.75" header="0.3" footer="0.3"/>
    </customSheetView>
    <customSheetView guid="{80E7DA02-1B60-4892-8DF8-F1D90CFB8D6E}" state="hidden" topLeftCell="A404">
      <selection activeCell="C4" sqref="C4"/>
      <pageMargins left="0.7" right="0.7" top="0.75" bottom="0.75" header="0.3" footer="0.3"/>
    </customSheetView>
    <customSheetView guid="{E42DFDCF-263A-44ED-973B-7D34AF1F44E1}" state="hidden" topLeftCell="A404">
      <selection activeCell="C4" sqref="C4"/>
      <pageMargins left="0.7" right="0.7" top="0.75" bottom="0.75" header="0.3" footer="0.3"/>
    </customSheetView>
    <customSheetView guid="{ED49C49A-6049-47A5-8E7A-75CF87152D2E}" state="hidden" topLeftCell="A75">
      <selection activeCell="C4" sqref="C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V132"/>
  <sheetViews>
    <sheetView zoomScale="90" zoomScaleNormal="90" zoomScalePageLayoutView="70" workbookViewId="0">
      <selection activeCell="L13" sqref="L13:U13"/>
    </sheetView>
  </sheetViews>
  <sheetFormatPr baseColWidth="10" defaultColWidth="0" defaultRowHeight="15" customHeight="1" zeroHeight="1"/>
  <cols>
    <col min="1" max="1" width="6.28515625" style="1" customWidth="1"/>
    <col min="2" max="4" width="18.7109375" style="1" customWidth="1"/>
    <col min="5" max="5" width="17.85546875" style="1" customWidth="1"/>
    <col min="6" max="6" width="16.7109375" style="1" customWidth="1"/>
    <col min="7" max="7" width="0.140625" style="1" customWidth="1"/>
    <col min="8" max="8" width="16.5703125" style="1" customWidth="1"/>
    <col min="9" max="10" width="18.7109375" style="1" customWidth="1"/>
    <col min="11" max="11" width="5.28515625" style="1" customWidth="1"/>
    <col min="12" max="12" width="18.7109375" style="1" customWidth="1"/>
    <col min="13" max="13" width="4.7109375" style="1" customWidth="1"/>
    <col min="14" max="15" width="25.7109375" style="1" customWidth="1"/>
    <col min="16" max="22" width="11.42578125" style="1" customWidth="1"/>
    <col min="23" max="16384" width="11.42578125" style="1" hidden="1"/>
  </cols>
  <sheetData>
    <row r="1" spans="2:21"/>
    <row r="2" spans="2:21" ht="18.75">
      <c r="B2" s="224" t="s">
        <v>576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2:21" ht="15.75" thickBot="1"/>
    <row r="4" spans="2:21" ht="27.75" customHeight="1" thickBot="1">
      <c r="B4" s="2" t="s">
        <v>0</v>
      </c>
      <c r="C4" s="242" t="s">
        <v>607</v>
      </c>
      <c r="D4" s="243"/>
      <c r="E4" s="243"/>
      <c r="F4" s="243"/>
      <c r="G4" s="243"/>
      <c r="H4" s="243"/>
      <c r="I4" s="243"/>
      <c r="J4" s="244"/>
      <c r="K4" s="3"/>
      <c r="L4" s="2" t="s">
        <v>1</v>
      </c>
      <c r="M4" s="245" t="s">
        <v>569</v>
      </c>
      <c r="N4" s="243"/>
      <c r="O4" s="244"/>
    </row>
    <row r="5" spans="2:21" ht="19.5" thickBot="1"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4"/>
      <c r="N5" s="4"/>
      <c r="O5" s="4"/>
    </row>
    <row r="6" spans="2:21" ht="18.75" customHeight="1">
      <c r="B6" s="213" t="s">
        <v>2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5"/>
    </row>
    <row r="7" spans="2:21" ht="18.75" customHeight="1" thickBot="1"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</row>
    <row r="8" spans="2:21" ht="18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21" ht="18.75" customHeight="1" thickBot="1">
      <c r="B9" s="246" t="s">
        <v>3</v>
      </c>
      <c r="C9" s="247"/>
      <c r="D9" s="247"/>
      <c r="E9" s="247"/>
      <c r="F9" s="247"/>
      <c r="G9" s="247"/>
      <c r="H9" s="247"/>
      <c r="I9" s="248"/>
      <c r="J9" s="5"/>
      <c r="K9" s="5"/>
      <c r="L9" s="5"/>
      <c r="M9" s="5"/>
      <c r="N9" s="5"/>
      <c r="O9" s="5"/>
    </row>
    <row r="10" spans="2:21" ht="15.75" thickBot="1"/>
    <row r="11" spans="2:21" ht="15" customHeight="1" thickBot="1">
      <c r="B11" s="219" t="s">
        <v>4</v>
      </c>
      <c r="C11" s="249" t="s">
        <v>5</v>
      </c>
      <c r="D11" s="250"/>
      <c r="E11" s="249" t="s">
        <v>6</v>
      </c>
      <c r="F11" s="250"/>
      <c r="G11" s="147"/>
      <c r="H11" s="251" t="s">
        <v>7</v>
      </c>
      <c r="I11" s="6" t="s">
        <v>8</v>
      </c>
      <c r="L11" s="253" t="s">
        <v>9</v>
      </c>
      <c r="M11" s="253"/>
      <c r="N11" s="253"/>
      <c r="O11" s="253"/>
      <c r="P11" s="253"/>
      <c r="Q11" s="253"/>
      <c r="R11" s="253"/>
      <c r="S11" s="253"/>
      <c r="T11" s="253"/>
      <c r="U11" s="253"/>
    </row>
    <row r="12" spans="2:21" ht="30" customHeight="1" thickBot="1">
      <c r="B12" s="220"/>
      <c r="C12" s="154" t="s">
        <v>10</v>
      </c>
      <c r="D12" s="154" t="s">
        <v>11</v>
      </c>
      <c r="E12" s="154" t="s">
        <v>10</v>
      </c>
      <c r="F12" s="155" t="s">
        <v>11</v>
      </c>
      <c r="G12" s="148"/>
      <c r="H12" s="252"/>
      <c r="I12" s="6"/>
      <c r="J12" s="7" t="s">
        <v>12</v>
      </c>
      <c r="L12" s="253"/>
      <c r="M12" s="253"/>
      <c r="N12" s="253"/>
      <c r="O12" s="253"/>
      <c r="P12" s="253"/>
      <c r="Q12" s="253"/>
      <c r="R12" s="253"/>
      <c r="S12" s="253"/>
      <c r="T12" s="253"/>
      <c r="U12" s="253"/>
    </row>
    <row r="13" spans="2:21" ht="21.95" customHeight="1" thickBot="1">
      <c r="B13" s="153" t="s">
        <v>13</v>
      </c>
      <c r="C13" s="190">
        <v>3229</v>
      </c>
      <c r="D13" s="149">
        <v>931</v>
      </c>
      <c r="E13" s="190">
        <v>1738</v>
      </c>
      <c r="F13" s="149">
        <v>836</v>
      </c>
      <c r="G13" s="150"/>
      <c r="H13" s="190">
        <v>1013</v>
      </c>
      <c r="I13" s="8">
        <v>0</v>
      </c>
      <c r="J13" s="9">
        <f>+F13+I13</f>
        <v>836</v>
      </c>
      <c r="L13" s="239" t="s">
        <v>620</v>
      </c>
      <c r="M13" s="240"/>
      <c r="N13" s="240"/>
      <c r="O13" s="240"/>
      <c r="P13" s="240"/>
      <c r="Q13" s="240"/>
      <c r="R13" s="240"/>
      <c r="S13" s="240"/>
      <c r="T13" s="240"/>
      <c r="U13" s="241"/>
    </row>
    <row r="14" spans="2:21" ht="21.95" customHeight="1" thickBot="1">
      <c r="B14" s="153" t="s">
        <v>14</v>
      </c>
      <c r="C14" s="190">
        <v>2024</v>
      </c>
      <c r="D14" s="190">
        <v>2322</v>
      </c>
      <c r="E14" s="190">
        <v>1304</v>
      </c>
      <c r="F14" s="149">
        <v>644</v>
      </c>
      <c r="G14" s="151">
        <v>0</v>
      </c>
      <c r="H14" s="190">
        <v>1160</v>
      </c>
      <c r="I14" s="8">
        <v>0</v>
      </c>
      <c r="J14" s="9">
        <f>+F14+I14</f>
        <v>644</v>
      </c>
      <c r="L14" s="239" t="s">
        <v>621</v>
      </c>
      <c r="M14" s="240"/>
      <c r="N14" s="240"/>
      <c r="O14" s="240"/>
      <c r="P14" s="240"/>
      <c r="Q14" s="240"/>
      <c r="R14" s="240"/>
      <c r="S14" s="240"/>
      <c r="T14" s="240"/>
      <c r="U14" s="241"/>
    </row>
    <row r="15" spans="2:21" ht="21.95" customHeight="1" thickBot="1">
      <c r="B15" s="153" t="s">
        <v>15</v>
      </c>
      <c r="C15" s="190">
        <v>2667</v>
      </c>
      <c r="D15" s="190">
        <v>1547</v>
      </c>
      <c r="E15" s="190">
        <v>3435</v>
      </c>
      <c r="F15" s="149">
        <v>762</v>
      </c>
      <c r="G15" s="152"/>
      <c r="H15" s="190">
        <v>1627</v>
      </c>
      <c r="I15" s="8">
        <v>0</v>
      </c>
      <c r="J15" s="9">
        <f>+F15+I15</f>
        <v>762</v>
      </c>
      <c r="L15" s="239" t="s">
        <v>622</v>
      </c>
      <c r="M15" s="240"/>
      <c r="N15" s="240"/>
      <c r="O15" s="240"/>
      <c r="P15" s="240"/>
      <c r="Q15" s="240"/>
      <c r="R15" s="240"/>
      <c r="S15" s="240"/>
      <c r="T15" s="240"/>
      <c r="U15" s="241"/>
    </row>
    <row r="16" spans="2:21" ht="21.95" customHeight="1" thickBot="1">
      <c r="B16" s="153" t="s">
        <v>16</v>
      </c>
      <c r="C16" s="190">
        <v>1754</v>
      </c>
      <c r="D16" s="190">
        <v>5399</v>
      </c>
      <c r="E16" s="190">
        <v>4708</v>
      </c>
      <c r="F16" s="190">
        <v>2196</v>
      </c>
      <c r="G16" s="150" t="s">
        <v>541</v>
      </c>
      <c r="H16" s="190">
        <v>3735</v>
      </c>
      <c r="I16" s="8">
        <v>0</v>
      </c>
      <c r="J16" s="9">
        <f>+F16+I16</f>
        <v>2196</v>
      </c>
      <c r="L16" s="239" t="s">
        <v>623</v>
      </c>
      <c r="M16" s="240"/>
      <c r="N16" s="240"/>
      <c r="O16" s="240"/>
      <c r="P16" s="240"/>
      <c r="Q16" s="240"/>
      <c r="R16" s="240"/>
      <c r="S16" s="240"/>
      <c r="T16" s="240"/>
      <c r="U16" s="241"/>
    </row>
    <row r="17" spans="2:10"/>
    <row r="18" spans="2:10">
      <c r="B18" s="10"/>
      <c r="C18" s="10"/>
      <c r="D18" s="10"/>
      <c r="E18" s="10"/>
    </row>
    <row r="19" spans="2:10"/>
    <row r="20" spans="2:10"/>
    <row r="21" spans="2:10"/>
    <row r="22" spans="2:10"/>
    <row r="23" spans="2:10">
      <c r="J23" s="11"/>
    </row>
    <row r="24" spans="2:10"/>
    <row r="25" spans="2:10"/>
    <row r="26" spans="2:10"/>
    <row r="27" spans="2:10"/>
    <row r="28" spans="2:10"/>
    <row r="29" spans="2:10"/>
    <row r="30" spans="2:10"/>
    <row r="31" spans="2:10"/>
    <row r="32" spans="2:10"/>
    <row r="33" spans="2:21"/>
    <row r="34" spans="2:21"/>
    <row r="35" spans="2:21"/>
    <row r="36" spans="2:21"/>
    <row r="37" spans="2:21"/>
    <row r="38" spans="2:21" ht="15.75" thickBot="1"/>
    <row r="39" spans="2:21" ht="15" customHeight="1">
      <c r="B39" s="213" t="s">
        <v>17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5"/>
    </row>
    <row r="40" spans="2:21" ht="15.75" customHeight="1" thickBot="1">
      <c r="B40" s="21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8"/>
    </row>
    <row r="41" spans="2:21" ht="15.75" thickBot="1"/>
    <row r="42" spans="2:21" ht="15" customHeight="1" thickBot="1">
      <c r="B42" s="228" t="s">
        <v>18</v>
      </c>
      <c r="C42" s="184" t="s">
        <v>19</v>
      </c>
      <c r="D42" s="230" t="s">
        <v>20</v>
      </c>
      <c r="E42" s="231"/>
      <c r="F42" s="231"/>
      <c r="G42" s="232"/>
      <c r="H42" s="233"/>
      <c r="I42" s="12"/>
      <c r="J42" s="234" t="s">
        <v>21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6"/>
    </row>
    <row r="43" spans="2:21" ht="45" customHeight="1" thickBot="1">
      <c r="B43" s="229"/>
      <c r="C43" s="161" t="s">
        <v>22</v>
      </c>
      <c r="D43" s="154" t="str">
        <f>+CONCATENATE("MINISTRADO A ",M4)</f>
        <v>MINISTRADO A DICIEMBRE</v>
      </c>
      <c r="E43" s="154" t="str">
        <f>+CONCATENATE("EJERCIDO A ",M4)</f>
        <v>EJERCIDO A DICIEMBRE</v>
      </c>
      <c r="F43" s="154" t="str">
        <f>+CONCATENATE("COMPROMETIDO A ",M4)</f>
        <v>COMPROMETIDO A DICIEMBRE</v>
      </c>
      <c r="G43" s="162" t="s">
        <v>23</v>
      </c>
      <c r="H43" s="154" t="str">
        <f>+CONCATENATE("DISPONIBLE A ",M4)</f>
        <v>DISPONIBLE A DICIEMBRE</v>
      </c>
      <c r="I43" s="13" t="s">
        <v>24</v>
      </c>
      <c r="J43" s="237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238"/>
    </row>
    <row r="44" spans="2:21" ht="24.95" hidden="1" customHeight="1">
      <c r="B44" s="156">
        <v>1000</v>
      </c>
      <c r="C44" s="102">
        <v>0</v>
      </c>
      <c r="D44" s="103">
        <v>0</v>
      </c>
      <c r="E44" s="100">
        <v>0</v>
      </c>
      <c r="F44" s="100">
        <v>0</v>
      </c>
      <c r="G44" s="91" t="e">
        <f>SUM((I44)/C44)</f>
        <v>#DIV/0!</v>
      </c>
      <c r="H44" s="92">
        <f>+D44-E44-F44</f>
        <v>0</v>
      </c>
      <c r="I44" s="16">
        <f>+E44+F44</f>
        <v>0</v>
      </c>
      <c r="J44" s="225">
        <v>2000</v>
      </c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227"/>
    </row>
    <row r="45" spans="2:21" ht="24.95" hidden="1" customHeight="1">
      <c r="B45" s="157">
        <v>2000</v>
      </c>
      <c r="C45" s="104">
        <v>0</v>
      </c>
      <c r="D45" s="105">
        <v>0</v>
      </c>
      <c r="E45" s="101">
        <v>0</v>
      </c>
      <c r="F45" s="101">
        <v>0</v>
      </c>
      <c r="G45" s="14" t="e">
        <f>SUM((I45)/C45)</f>
        <v>#DIV/0!</v>
      </c>
      <c r="H45" s="15">
        <f>+D45-E45-F45</f>
        <v>0</v>
      </c>
      <c r="I45" s="16">
        <f>+E45+F45</f>
        <v>0</v>
      </c>
      <c r="J45" s="22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227"/>
    </row>
    <row r="46" spans="2:21" ht="24.95" hidden="1" customHeight="1">
      <c r="B46" s="158">
        <v>3000</v>
      </c>
      <c r="C46" s="131">
        <v>0</v>
      </c>
      <c r="D46" s="136">
        <v>0</v>
      </c>
      <c r="E46" s="101">
        <v>0</v>
      </c>
      <c r="F46" s="101">
        <v>0</v>
      </c>
      <c r="G46" s="14" t="e">
        <f>SUM((I46)/C46)</f>
        <v>#DIV/0!</v>
      </c>
      <c r="H46" s="15">
        <f>+D46-E46-F46</f>
        <v>0</v>
      </c>
      <c r="I46" s="16">
        <f>+E46+F46</f>
        <v>0</v>
      </c>
      <c r="J46" s="226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227"/>
    </row>
    <row r="47" spans="2:21" ht="24.95" customHeight="1" thickBot="1">
      <c r="B47" s="159">
        <v>4000</v>
      </c>
      <c r="C47" s="132">
        <f>+VLOOKUP(C4,[3]TANIA!$A$11:$B$42,2,0)</f>
        <v>11217902.66</v>
      </c>
      <c r="D47" s="134">
        <f>+VLOOKUP(C4,[4]TANIA!$A$11:$Y$42,25,0)</f>
        <v>9820688.3715335298</v>
      </c>
      <c r="E47" s="135">
        <v>9364701.8800000008</v>
      </c>
      <c r="F47" s="93">
        <v>0</v>
      </c>
      <c r="G47" s="94">
        <f>SUM((I47)/C47)</f>
        <v>0.83479970934245928</v>
      </c>
      <c r="H47" s="95">
        <f>+D47-E47-F47</f>
        <v>455986.49153352901</v>
      </c>
      <c r="I47" s="16">
        <f>+E47+F47</f>
        <v>9364701.8800000008</v>
      </c>
      <c r="J47" s="210">
        <v>4000</v>
      </c>
      <c r="K47" s="198" t="s">
        <v>613</v>
      </c>
      <c r="L47" s="199"/>
      <c r="M47" s="199"/>
      <c r="N47" s="199"/>
      <c r="O47" s="199"/>
      <c r="P47" s="199"/>
      <c r="Q47" s="199"/>
      <c r="R47" s="199"/>
      <c r="S47" s="199"/>
      <c r="T47" s="199"/>
      <c r="U47" s="200"/>
    </row>
    <row r="48" spans="2:21" ht="21.75" customHeight="1" thickBot="1">
      <c r="B48" s="160" t="s">
        <v>25</v>
      </c>
      <c r="C48" s="134">
        <f>SUM(C44:C47)</f>
        <v>11217902.66</v>
      </c>
      <c r="D48" s="134">
        <f t="shared" ref="D48:H48" si="0">SUM(D44:D47)</f>
        <v>9820688.3715335298</v>
      </c>
      <c r="E48" s="133">
        <f t="shared" si="0"/>
        <v>9364701.8800000008</v>
      </c>
      <c r="F48" s="90">
        <f t="shared" si="0"/>
        <v>0</v>
      </c>
      <c r="G48" s="90" t="e">
        <f t="shared" si="0"/>
        <v>#DIV/0!</v>
      </c>
      <c r="H48" s="89">
        <f t="shared" si="0"/>
        <v>455986.49153352901</v>
      </c>
      <c r="I48" s="16">
        <f>+E48+F48</f>
        <v>9364701.8800000008</v>
      </c>
      <c r="J48" s="211"/>
      <c r="K48" s="204"/>
      <c r="L48" s="205"/>
      <c r="M48" s="205"/>
      <c r="N48" s="205"/>
      <c r="O48" s="205"/>
      <c r="P48" s="205"/>
      <c r="Q48" s="205"/>
      <c r="R48" s="205"/>
      <c r="S48" s="205"/>
      <c r="T48" s="205"/>
      <c r="U48" s="206"/>
    </row>
    <row r="49" spans="2:21" ht="15" customHeight="1">
      <c r="J49" s="211"/>
      <c r="K49" s="204"/>
      <c r="L49" s="205"/>
      <c r="M49" s="205"/>
      <c r="N49" s="205"/>
      <c r="O49" s="205"/>
      <c r="P49" s="205"/>
      <c r="Q49" s="205"/>
      <c r="R49" s="205"/>
      <c r="S49" s="205"/>
      <c r="T49" s="205"/>
      <c r="U49" s="206"/>
    </row>
    <row r="50" spans="2:21">
      <c r="J50" s="211"/>
      <c r="K50" s="204"/>
      <c r="L50" s="205"/>
      <c r="M50" s="205"/>
      <c r="N50" s="205"/>
      <c r="O50" s="205"/>
      <c r="P50" s="205"/>
      <c r="Q50" s="205"/>
      <c r="R50" s="205"/>
      <c r="S50" s="205"/>
      <c r="T50" s="205"/>
      <c r="U50" s="206"/>
    </row>
    <row r="51" spans="2:21">
      <c r="J51" s="211"/>
      <c r="K51" s="204"/>
      <c r="L51" s="205"/>
      <c r="M51" s="205"/>
      <c r="N51" s="205"/>
      <c r="O51" s="205"/>
      <c r="P51" s="205"/>
      <c r="Q51" s="205"/>
      <c r="R51" s="205"/>
      <c r="S51" s="205"/>
      <c r="T51" s="205"/>
      <c r="U51" s="206"/>
    </row>
    <row r="52" spans="2:21" ht="15" customHeight="1">
      <c r="I52" s="17"/>
      <c r="J52" s="211"/>
      <c r="K52" s="204"/>
      <c r="L52" s="205"/>
      <c r="M52" s="205"/>
      <c r="N52" s="205"/>
      <c r="O52" s="205"/>
      <c r="P52" s="205"/>
      <c r="Q52" s="205"/>
      <c r="R52" s="205"/>
      <c r="S52" s="205"/>
      <c r="T52" s="205"/>
      <c r="U52" s="206"/>
    </row>
    <row r="53" spans="2:21">
      <c r="I53" s="17"/>
      <c r="J53" s="211"/>
      <c r="K53" s="204"/>
      <c r="L53" s="205"/>
      <c r="M53" s="205"/>
      <c r="N53" s="205"/>
      <c r="O53" s="205"/>
      <c r="P53" s="205"/>
      <c r="Q53" s="205"/>
      <c r="R53" s="205"/>
      <c r="S53" s="205"/>
      <c r="T53" s="205"/>
      <c r="U53" s="206"/>
    </row>
    <row r="54" spans="2:21">
      <c r="I54" s="17"/>
      <c r="J54" s="211"/>
      <c r="K54" s="204"/>
      <c r="L54" s="205"/>
      <c r="M54" s="205"/>
      <c r="N54" s="205"/>
      <c r="O54" s="205"/>
      <c r="P54" s="205"/>
      <c r="Q54" s="205"/>
      <c r="R54" s="205"/>
      <c r="S54" s="205"/>
      <c r="T54" s="205"/>
      <c r="U54" s="206"/>
    </row>
    <row r="55" spans="2:21">
      <c r="I55" s="17"/>
      <c r="J55" s="211"/>
      <c r="K55" s="204"/>
      <c r="L55" s="205"/>
      <c r="M55" s="205"/>
      <c r="N55" s="205"/>
      <c r="O55" s="205"/>
      <c r="P55" s="205"/>
      <c r="Q55" s="205"/>
      <c r="R55" s="205"/>
      <c r="S55" s="205"/>
      <c r="T55" s="205"/>
      <c r="U55" s="206"/>
    </row>
    <row r="56" spans="2:21">
      <c r="I56" s="17"/>
      <c r="J56" s="211"/>
      <c r="K56" s="204"/>
      <c r="L56" s="205"/>
      <c r="M56" s="205"/>
      <c r="N56" s="205"/>
      <c r="O56" s="205"/>
      <c r="P56" s="205"/>
      <c r="Q56" s="205"/>
      <c r="R56" s="205"/>
      <c r="S56" s="205"/>
      <c r="T56" s="205"/>
      <c r="U56" s="206"/>
    </row>
    <row r="57" spans="2:21">
      <c r="I57" s="17"/>
      <c r="J57" s="211"/>
      <c r="K57" s="204"/>
      <c r="L57" s="205"/>
      <c r="M57" s="205"/>
      <c r="N57" s="205"/>
      <c r="O57" s="205"/>
      <c r="P57" s="205"/>
      <c r="Q57" s="205"/>
      <c r="R57" s="205"/>
      <c r="S57" s="205"/>
      <c r="T57" s="205"/>
      <c r="U57" s="206"/>
    </row>
    <row r="58" spans="2:21">
      <c r="J58" s="211"/>
      <c r="K58" s="204"/>
      <c r="L58" s="205"/>
      <c r="M58" s="205"/>
      <c r="N58" s="205"/>
      <c r="O58" s="205"/>
      <c r="P58" s="205"/>
      <c r="Q58" s="205"/>
      <c r="R58" s="205"/>
      <c r="S58" s="205"/>
      <c r="T58" s="205"/>
      <c r="U58" s="206"/>
    </row>
    <row r="59" spans="2:21">
      <c r="J59" s="211"/>
      <c r="K59" s="204"/>
      <c r="L59" s="205"/>
      <c r="M59" s="205"/>
      <c r="N59" s="205"/>
      <c r="O59" s="205"/>
      <c r="P59" s="205"/>
      <c r="Q59" s="205"/>
      <c r="R59" s="205"/>
      <c r="S59" s="205"/>
      <c r="T59" s="205"/>
      <c r="U59" s="206"/>
    </row>
    <row r="60" spans="2:21">
      <c r="J60" s="211"/>
      <c r="K60" s="204"/>
      <c r="L60" s="205"/>
      <c r="M60" s="205"/>
      <c r="N60" s="205"/>
      <c r="O60" s="205"/>
      <c r="P60" s="205"/>
      <c r="Q60" s="205"/>
      <c r="R60" s="205"/>
      <c r="S60" s="205"/>
      <c r="T60" s="205"/>
      <c r="U60" s="206"/>
    </row>
    <row r="61" spans="2:21" ht="15.75" thickBot="1">
      <c r="J61" s="212"/>
      <c r="K61" s="201"/>
      <c r="L61" s="202"/>
      <c r="M61" s="202"/>
      <c r="N61" s="202"/>
      <c r="O61" s="202"/>
      <c r="P61" s="202"/>
      <c r="Q61" s="202"/>
      <c r="R61" s="202"/>
      <c r="S61" s="202"/>
      <c r="T61" s="202"/>
      <c r="U61" s="203"/>
    </row>
    <row r="62" spans="2:21"/>
    <row r="63" spans="2:21" ht="21" customHeight="1"/>
    <row r="64" spans="2:21">
      <c r="B64" s="209" t="s">
        <v>26</v>
      </c>
      <c r="C64" s="209"/>
      <c r="D64" s="209"/>
      <c r="E64" s="209"/>
      <c r="F64" s="209"/>
      <c r="G64" s="209"/>
      <c r="H64" s="209"/>
    </row>
    <row r="65" spans="2:21">
      <c r="B65" s="209"/>
      <c r="C65" s="209"/>
      <c r="D65" s="209"/>
      <c r="E65" s="209"/>
      <c r="F65" s="209"/>
      <c r="G65" s="209"/>
      <c r="H65" s="209"/>
    </row>
    <row r="66" spans="2:21" ht="15.75" thickBot="1"/>
    <row r="67" spans="2:21" ht="15" customHeight="1">
      <c r="B67" s="213" t="s">
        <v>27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5"/>
    </row>
    <row r="68" spans="2:21" ht="15.75" customHeight="1" thickBot="1">
      <c r="B68" s="216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8"/>
    </row>
    <row r="69" spans="2:21" ht="15.75" thickBot="1"/>
    <row r="70" spans="2:21" ht="15" customHeight="1" thickBot="1">
      <c r="B70" s="219" t="s">
        <v>18</v>
      </c>
      <c r="C70" s="184" t="s">
        <v>19</v>
      </c>
      <c r="D70" s="221" t="s">
        <v>20</v>
      </c>
      <c r="E70" s="222"/>
      <c r="F70" s="222"/>
      <c r="G70" s="222"/>
      <c r="H70" s="223"/>
      <c r="I70" s="12"/>
      <c r="J70" s="196" t="s">
        <v>28</v>
      </c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</row>
    <row r="71" spans="2:21" ht="46.5" customHeight="1" thickBot="1">
      <c r="B71" s="220"/>
      <c r="C71" s="154" t="s">
        <v>22</v>
      </c>
      <c r="D71" s="154" t="str">
        <f>+CONCATENATE("MINISTRADO A ",M4)</f>
        <v>MINISTRADO A DICIEMBRE</v>
      </c>
      <c r="E71" s="154" t="str">
        <f>+CONCATENATE("EJERCIDO A ",M4)</f>
        <v>EJERCIDO A DICIEMBRE</v>
      </c>
      <c r="F71" s="154" t="str">
        <f>+CONCATENATE("COMPROMETIDO A ",M4)</f>
        <v>COMPROMETIDO A DICIEMBRE</v>
      </c>
      <c r="G71" s="163" t="s">
        <v>23</v>
      </c>
      <c r="H71" s="154" t="str">
        <f>+CONCATENATE("DISPONIBLE A ",M4)</f>
        <v>DISPONIBLE A DICIEMBRE</v>
      </c>
      <c r="I71" s="13" t="s">
        <v>24</v>
      </c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</row>
    <row r="72" spans="2:21" ht="24.95" customHeight="1" thickBot="1">
      <c r="B72" s="163">
        <v>1000</v>
      </c>
      <c r="C72" s="132">
        <f>+VLOOKUP($C$4,'[3]TOT GLOBAL'!$C$5:$G$30,2,0)</f>
        <v>25241362</v>
      </c>
      <c r="D72" s="134">
        <f>+VLOOKUP($C$4,'[3]CAP ENE-DIC'!$D$5:$H$30,2,0)</f>
        <v>25241362</v>
      </c>
      <c r="E72" s="138">
        <v>24681164.010000002</v>
      </c>
      <c r="F72" s="138">
        <v>0</v>
      </c>
      <c r="G72" s="137">
        <v>0</v>
      </c>
      <c r="H72" s="140">
        <f t="shared" ref="H72:H74" si="1">+D72-E72-F72</f>
        <v>560197.98999999836</v>
      </c>
      <c r="I72" s="16">
        <f>+E72+F72</f>
        <v>24681164.010000002</v>
      </c>
      <c r="J72" s="197">
        <v>1000</v>
      </c>
      <c r="K72" s="198" t="s">
        <v>614</v>
      </c>
      <c r="L72" s="199"/>
      <c r="M72" s="199"/>
      <c r="N72" s="199"/>
      <c r="O72" s="199"/>
      <c r="P72" s="199"/>
      <c r="Q72" s="199"/>
      <c r="R72" s="199"/>
      <c r="S72" s="199"/>
      <c r="T72" s="199"/>
      <c r="U72" s="200"/>
    </row>
    <row r="73" spans="2:21" ht="24.95" customHeight="1" thickBot="1">
      <c r="B73" s="163">
        <v>2000</v>
      </c>
      <c r="C73" s="142">
        <f>+VLOOKUP($C$4,'[3]TOT GLOBAL'!$C$5:$G$30,3,0)</f>
        <v>2171807</v>
      </c>
      <c r="D73" s="134">
        <f>+VLOOKUP($C$4,'[3]CAP ENE-DIC'!$D$5:$H$30,3,0)</f>
        <v>2171807</v>
      </c>
      <c r="E73" s="138">
        <v>2214164.23</v>
      </c>
      <c r="F73" s="138">
        <v>0</v>
      </c>
      <c r="G73" s="141">
        <f>SUM((I73)/C73)</f>
        <v>1.019503220129597</v>
      </c>
      <c r="H73" s="132">
        <f t="shared" si="1"/>
        <v>-42357.229999999981</v>
      </c>
      <c r="I73" s="16">
        <f>+E73+F73</f>
        <v>2214164.23</v>
      </c>
      <c r="J73" s="197"/>
      <c r="K73" s="201"/>
      <c r="L73" s="202"/>
      <c r="M73" s="202"/>
      <c r="N73" s="202"/>
      <c r="O73" s="202"/>
      <c r="P73" s="202"/>
      <c r="Q73" s="202"/>
      <c r="R73" s="202"/>
      <c r="S73" s="202"/>
      <c r="T73" s="202"/>
      <c r="U73" s="203"/>
    </row>
    <row r="74" spans="2:21" ht="24.95" customHeight="1" thickBot="1">
      <c r="B74" s="163">
        <v>3000</v>
      </c>
      <c r="C74" s="132">
        <f>+VLOOKUP($C$4,'[3]TOT GLOBAL'!$C$5:$G$30,4,0)</f>
        <v>5128874</v>
      </c>
      <c r="D74" s="134">
        <f>+VLOOKUP($C$4,'[3]CAP ENE-DIC'!$D$5:$H$30,4,0)</f>
        <v>5128874</v>
      </c>
      <c r="E74" s="138">
        <f>13348.13+5073168.64</f>
        <v>5086516.7699999996</v>
      </c>
      <c r="F74" s="138">
        <v>0</v>
      </c>
      <c r="G74" s="137">
        <f>SUM((I74)/C74)</f>
        <v>0.99174141731693921</v>
      </c>
      <c r="H74" s="142">
        <f t="shared" si="1"/>
        <v>42357.230000000447</v>
      </c>
      <c r="I74" s="16">
        <f>+E74+F74</f>
        <v>5086516.7699999996</v>
      </c>
      <c r="J74" s="197">
        <v>2000</v>
      </c>
      <c r="K74" s="198" t="s">
        <v>609</v>
      </c>
      <c r="L74" s="199"/>
      <c r="M74" s="199"/>
      <c r="N74" s="199"/>
      <c r="O74" s="199"/>
      <c r="P74" s="199"/>
      <c r="Q74" s="199"/>
      <c r="R74" s="199"/>
      <c r="S74" s="199"/>
      <c r="T74" s="199"/>
      <c r="U74" s="200"/>
    </row>
    <row r="75" spans="2:21" ht="24.95" customHeight="1" thickBot="1">
      <c r="B75" s="164">
        <v>4000</v>
      </c>
      <c r="C75" s="132">
        <f>+VLOOKUP($C$4,'[3]TOT GLOBAL'!$C$5:$G$30,5,0)</f>
        <v>0</v>
      </c>
      <c r="D75" s="134">
        <f>+VLOOKUP($C$4,'[3]CAP ENE-DIC'!$D$5:$H$30,5,0)</f>
        <v>0</v>
      </c>
      <c r="E75" s="138">
        <v>0</v>
      </c>
      <c r="F75" s="138">
        <v>0</v>
      </c>
      <c r="G75" s="139" t="e">
        <f>SUM((I75)/C75)</f>
        <v>#DIV/0!</v>
      </c>
      <c r="H75" s="132">
        <f>+D75-E75-F75</f>
        <v>0</v>
      </c>
      <c r="I75" s="16">
        <f>+E75+F75</f>
        <v>0</v>
      </c>
      <c r="J75" s="197"/>
      <c r="K75" s="201"/>
      <c r="L75" s="202"/>
      <c r="M75" s="202"/>
      <c r="N75" s="202"/>
      <c r="O75" s="202"/>
      <c r="P75" s="202"/>
      <c r="Q75" s="202"/>
      <c r="R75" s="202"/>
      <c r="S75" s="202"/>
      <c r="T75" s="202"/>
      <c r="U75" s="203"/>
    </row>
    <row r="76" spans="2:21" ht="24.95" hidden="1" customHeight="1">
      <c r="B76" s="165">
        <v>5000</v>
      </c>
      <c r="C76" s="143">
        <v>0</v>
      </c>
      <c r="D76" s="144">
        <v>0</v>
      </c>
      <c r="E76" s="145">
        <v>0</v>
      </c>
      <c r="F76" s="145">
        <v>0</v>
      </c>
      <c r="G76" s="88" t="e">
        <f>SUM((I76)/C76)</f>
        <v>#DIV/0!</v>
      </c>
      <c r="H76" s="146">
        <f>+D76-E76-F76</f>
        <v>0</v>
      </c>
      <c r="I76" s="16">
        <f>+E76+F76</f>
        <v>0</v>
      </c>
      <c r="J76" s="197">
        <v>3000</v>
      </c>
      <c r="K76" s="198" t="s">
        <v>610</v>
      </c>
      <c r="L76" s="199"/>
      <c r="M76" s="199"/>
      <c r="N76" s="199"/>
      <c r="O76" s="199"/>
      <c r="P76" s="199"/>
      <c r="Q76" s="199"/>
      <c r="R76" s="199"/>
      <c r="S76" s="199"/>
      <c r="T76" s="199"/>
      <c r="U76" s="200"/>
    </row>
    <row r="77" spans="2:21" ht="42" customHeight="1" thickBot="1">
      <c r="B77" s="166" t="s">
        <v>25</v>
      </c>
      <c r="C77" s="89">
        <f>SUM(C72:C76)</f>
        <v>32542043</v>
      </c>
      <c r="D77" s="89">
        <f t="shared" ref="D77:H77" si="2">SUM(D72:D76)</f>
        <v>32542043</v>
      </c>
      <c r="E77" s="89">
        <f t="shared" si="2"/>
        <v>31981845.010000002</v>
      </c>
      <c r="F77" s="89">
        <f t="shared" si="2"/>
        <v>0</v>
      </c>
      <c r="G77" s="89" t="e">
        <f t="shared" si="2"/>
        <v>#DIV/0!</v>
      </c>
      <c r="H77" s="89">
        <f t="shared" si="2"/>
        <v>560197.98999999883</v>
      </c>
      <c r="I77" s="16"/>
      <c r="J77" s="197"/>
      <c r="K77" s="201"/>
      <c r="L77" s="202"/>
      <c r="M77" s="202"/>
      <c r="N77" s="202"/>
      <c r="O77" s="202"/>
      <c r="P77" s="202"/>
      <c r="Q77" s="202"/>
      <c r="R77" s="202"/>
      <c r="S77" s="202"/>
      <c r="T77" s="202"/>
      <c r="U77" s="203"/>
    </row>
    <row r="78" spans="2:21">
      <c r="J78" s="197">
        <v>4000</v>
      </c>
      <c r="K78" s="198" t="s">
        <v>611</v>
      </c>
      <c r="L78" s="199"/>
      <c r="M78" s="199"/>
      <c r="N78" s="199"/>
      <c r="O78" s="199"/>
      <c r="P78" s="199"/>
      <c r="Q78" s="199"/>
      <c r="R78" s="199"/>
      <c r="S78" s="199"/>
      <c r="T78" s="199"/>
      <c r="U78" s="200"/>
    </row>
    <row r="79" spans="2:21">
      <c r="J79" s="197"/>
      <c r="K79" s="204"/>
      <c r="L79" s="205"/>
      <c r="M79" s="205"/>
      <c r="N79" s="205"/>
      <c r="O79" s="205"/>
      <c r="P79" s="205"/>
      <c r="Q79" s="205"/>
      <c r="R79" s="205"/>
      <c r="S79" s="205"/>
      <c r="T79" s="205"/>
      <c r="U79" s="206"/>
    </row>
    <row r="80" spans="2:21">
      <c r="J80" s="197"/>
      <c r="K80" s="204"/>
      <c r="L80" s="205"/>
      <c r="M80" s="205"/>
      <c r="N80" s="205"/>
      <c r="O80" s="205"/>
      <c r="P80" s="205"/>
      <c r="Q80" s="205"/>
      <c r="R80" s="205"/>
      <c r="S80" s="205"/>
      <c r="T80" s="205"/>
      <c r="U80" s="206"/>
    </row>
    <row r="81" spans="2:21" ht="24.95" customHeight="1">
      <c r="J81" s="197"/>
      <c r="K81" s="201"/>
      <c r="L81" s="202"/>
      <c r="M81" s="202"/>
      <c r="N81" s="202"/>
      <c r="O81" s="202"/>
      <c r="P81" s="202"/>
      <c r="Q81" s="202"/>
      <c r="R81" s="202"/>
      <c r="S81" s="202"/>
      <c r="T81" s="202"/>
      <c r="U81" s="203"/>
    </row>
    <row r="82" spans="2:21" ht="24.95" customHeight="1">
      <c r="J82" s="207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</row>
    <row r="83" spans="2:21" ht="24.95" customHeight="1">
      <c r="J83" s="207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</row>
    <row r="84" spans="2:21" ht="24.95" customHeight="1"/>
    <row r="85" spans="2:21" ht="24.95" customHeight="1"/>
    <row r="86" spans="2:21" ht="24.95" customHeight="1"/>
    <row r="87" spans="2:21" ht="24.95" customHeight="1">
      <c r="I87" s="17"/>
    </row>
    <row r="88" spans="2:21" ht="24.95" customHeight="1"/>
    <row r="89" spans="2:21" ht="24.95" customHeight="1"/>
    <row r="90" spans="2:21" ht="24.95" customHeight="1"/>
    <row r="91" spans="2:21"/>
    <row r="92" spans="2:21"/>
    <row r="93" spans="2:21"/>
    <row r="94" spans="2:21" ht="15" customHeight="1">
      <c r="B94" s="209" t="s">
        <v>26</v>
      </c>
      <c r="C94" s="209"/>
      <c r="D94" s="209"/>
      <c r="E94" s="209"/>
      <c r="F94" s="209"/>
      <c r="G94" s="209"/>
      <c r="H94" s="209"/>
    </row>
    <row r="95" spans="2:21">
      <c r="B95" s="209"/>
      <c r="C95" s="209"/>
      <c r="D95" s="209"/>
      <c r="E95" s="209"/>
      <c r="F95" s="209"/>
      <c r="G95" s="209"/>
      <c r="H95" s="209"/>
    </row>
    <row r="96" spans="2:21">
      <c r="B96" s="17"/>
      <c r="C96" s="17"/>
    </row>
    <row r="97" spans="2:21"/>
    <row r="98" spans="2:21" ht="15" customHeight="1">
      <c r="B98" s="196" t="s">
        <v>29</v>
      </c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</row>
    <row r="99" spans="2:21" ht="15" customHeight="1"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</row>
    <row r="100" spans="2:21">
      <c r="B100" s="18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</row>
    <row r="101" spans="2:21">
      <c r="B101" s="19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</row>
    <row r="102" spans="2:21">
      <c r="B102" s="19"/>
      <c r="C102" s="195" t="s">
        <v>619</v>
      </c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</row>
    <row r="103" spans="2:21">
      <c r="B103" s="19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</row>
    <row r="104" spans="2:21">
      <c r="B104" s="19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</row>
    <row r="105" spans="2:21">
      <c r="B105" s="19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</row>
    <row r="106" spans="2:21">
      <c r="B106" s="19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</row>
    <row r="107" spans="2:21">
      <c r="B107" s="19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</row>
    <row r="108" spans="2:21">
      <c r="B108" s="19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</row>
    <row r="109" spans="2:21">
      <c r="B109" s="19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</row>
    <row r="110" spans="2:21"/>
    <row r="111" spans="2:21"/>
    <row r="112" spans="2:21">
      <c r="B112" s="20" t="s">
        <v>30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2:21">
      <c r="B113" s="51"/>
      <c r="C113" s="51"/>
      <c r="D113" s="51"/>
      <c r="E113" s="51"/>
    </row>
    <row r="114" spans="2:21">
      <c r="B114" s="51"/>
      <c r="C114" s="51"/>
      <c r="D114" s="51"/>
      <c r="E114" s="51"/>
    </row>
    <row r="115" spans="2:21">
      <c r="B115" s="51"/>
      <c r="C115" s="51"/>
      <c r="D115" s="51"/>
      <c r="E115" s="51"/>
    </row>
    <row r="116" spans="2:21">
      <c r="B116" s="51"/>
      <c r="C116" s="51"/>
      <c r="D116" s="51"/>
      <c r="E116" s="51"/>
    </row>
    <row r="117" spans="2:21" ht="21">
      <c r="B117" s="21" t="s">
        <v>612</v>
      </c>
      <c r="C117" s="22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</row>
    <row r="118" spans="2:21">
      <c r="B118" s="23" t="s">
        <v>31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</row>
    <row r="119" spans="2:21"/>
    <row r="120" spans="2:21"/>
    <row r="121" spans="2:21"/>
    <row r="122" spans="2:21"/>
    <row r="123" spans="2:21"/>
    <row r="124" spans="2:21"/>
    <row r="125" spans="2:21"/>
    <row r="126" spans="2:21"/>
    <row r="127" spans="2:21"/>
    <row r="128" spans="2:21"/>
    <row r="129"/>
    <row r="130"/>
    <row r="131"/>
    <row r="132"/>
  </sheetData>
  <sheetProtection password="E727" sheet="1" objects="1" scenarios="1" selectLockedCells="1"/>
  <dataConsolidate/>
  <customSheetViews>
    <customSheetView guid="{1C6F7EB1-966B-4B9A-8DC7-91574CBFD378}" scale="90" fitToPage="1" hiddenRows="1" hiddenColumns="1">
      <pageMargins left="0.7" right="0.7" top="0.75" bottom="0.75" header="0.3" footer="0.3"/>
      <pageSetup scale="30" orientation="portrait" r:id="rId1"/>
      <headerFooter>
        <oddHeader>&amp;C&amp;G</oddHeader>
        <oddFooter>&amp;CFECHA DE ELABORACIÓN: &amp;D</oddFooter>
      </headerFooter>
    </customSheetView>
    <customSheetView guid="{D74BCB23-1516-412E-B6F3-088F98D88FC8}" scale="80" fitToPage="1" hiddenRows="1" hiddenColumns="1" topLeftCell="A31">
      <selection activeCell="C44" sqref="C44"/>
      <pageMargins left="0.7" right="0.7" top="0.75" bottom="0.75" header="0.3" footer="0.3"/>
      <pageSetup scale="30" orientation="portrait" r:id="rId2"/>
      <headerFooter>
        <oddHeader>&amp;C&amp;G</oddHeader>
        <oddFooter>&amp;CFECHA DE ELABORACIÓN: &amp;D</oddFooter>
      </headerFooter>
    </customSheetView>
    <customSheetView guid="{80E7DA02-1B60-4892-8DF8-F1D90CFB8D6E}" scale="80" fitToPage="1" hiddenRows="1" hiddenColumns="1" topLeftCell="A10">
      <selection activeCell="D14" sqref="D14:D16"/>
      <pageMargins left="0.7" right="0.7" top="0.75" bottom="0.75" header="0.3" footer="0.3"/>
      <pageSetup scale="30" orientation="portrait" r:id="rId3"/>
      <headerFooter>
        <oddHeader>&amp;C&amp;G</oddHeader>
        <oddFooter>&amp;CFECHA DE ELABORACIÓN: &amp;D</oddFooter>
      </headerFooter>
    </customSheetView>
    <customSheetView guid="{E42DFDCF-263A-44ED-973B-7D34AF1F44E1}" scale="90" fitToPage="1" hiddenRows="1" hiddenColumns="1">
      <selection activeCell="B117" sqref="B117"/>
      <pageMargins left="0.7" right="0.7" top="0.75" bottom="0.75" header="0.3" footer="0.3"/>
      <pageSetup scale="30" orientation="portrait" r:id="rId4"/>
      <headerFooter>
        <oddHeader>&amp;C&amp;G</oddHeader>
        <oddFooter>&amp;CFECHA DE ELABORACIÓN: &amp;D</oddFooter>
      </headerFooter>
    </customSheetView>
    <customSheetView guid="{ED49C49A-6049-47A5-8E7A-75CF87152D2E}" scale="90" fitToPage="1" hiddenRows="1" hiddenColumns="1" topLeftCell="B68">
      <selection activeCell="D75" sqref="D75"/>
      <pageMargins left="0.7" right="0.7" top="0.75" bottom="0.75" header="0.3" footer="0.3"/>
      <pageSetup scale="30" orientation="portrait" r:id="rId5"/>
      <headerFooter>
        <oddHeader>&amp;C&amp;G</oddHeader>
        <oddFooter>&amp;CFECHA DE ELABORACIÓN: &amp;D</oddFooter>
      </headerFooter>
    </customSheetView>
  </customSheetViews>
  <mergeCells count="49">
    <mergeCell ref="C11:D11"/>
    <mergeCell ref="E11:F11"/>
    <mergeCell ref="H11:H12"/>
    <mergeCell ref="L11:U12"/>
    <mergeCell ref="B2:U2"/>
    <mergeCell ref="B39:U40"/>
    <mergeCell ref="J44:J46"/>
    <mergeCell ref="K44:U46"/>
    <mergeCell ref="B42:B43"/>
    <mergeCell ref="D42:H42"/>
    <mergeCell ref="J42:U43"/>
    <mergeCell ref="L16:U16"/>
    <mergeCell ref="L13:U13"/>
    <mergeCell ref="L14:U14"/>
    <mergeCell ref="L15:U15"/>
    <mergeCell ref="C4:J4"/>
    <mergeCell ref="M4:O4"/>
    <mergeCell ref="B6:U7"/>
    <mergeCell ref="B9:I9"/>
    <mergeCell ref="B11:B12"/>
    <mergeCell ref="J47:J61"/>
    <mergeCell ref="K47:U61"/>
    <mergeCell ref="B64:H65"/>
    <mergeCell ref="B67:U68"/>
    <mergeCell ref="B70:B71"/>
    <mergeCell ref="D70:H70"/>
    <mergeCell ref="J70:U71"/>
    <mergeCell ref="B98:U99"/>
    <mergeCell ref="J72:J73"/>
    <mergeCell ref="K72:U73"/>
    <mergeCell ref="J74:J75"/>
    <mergeCell ref="K74:U75"/>
    <mergeCell ref="J76:J77"/>
    <mergeCell ref="K76:U77"/>
    <mergeCell ref="J78:J81"/>
    <mergeCell ref="K78:U81"/>
    <mergeCell ref="J82:J83"/>
    <mergeCell ref="K82:U83"/>
    <mergeCell ref="B94:H95"/>
    <mergeCell ref="C106:U106"/>
    <mergeCell ref="C107:U107"/>
    <mergeCell ref="C108:U108"/>
    <mergeCell ref="C109:U109"/>
    <mergeCell ref="C100:U100"/>
    <mergeCell ref="C101:U101"/>
    <mergeCell ref="C102:U102"/>
    <mergeCell ref="C103:U103"/>
    <mergeCell ref="C104:U104"/>
    <mergeCell ref="C105:U105"/>
  </mergeCells>
  <pageMargins left="0.7" right="0.7" top="0.75" bottom="0.75" header="0.3" footer="0.3"/>
  <pageSetup scale="30" orientation="portrait" horizontalDpi="4294967295" verticalDpi="4294967295" r:id="rId6"/>
  <headerFooter>
    <oddHeader>&amp;C&amp;G</oddHeader>
    <oddFooter>&amp;CFECHA DE ELABORACIÓN: &amp;D</oddFooter>
  </headerFooter>
  <drawing r:id="rId7"/>
  <legacyDrawingHF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113"/>
  <sheetViews>
    <sheetView topLeftCell="A37" zoomScaleNormal="100" workbookViewId="0">
      <selection activeCell="F48" sqref="F48"/>
    </sheetView>
  </sheetViews>
  <sheetFormatPr baseColWidth="10" defaultColWidth="0" defaultRowHeight="15" zeroHeight="1"/>
  <cols>
    <col min="1" max="1" width="4.5703125" style="1" customWidth="1"/>
    <col min="2" max="2" width="3" style="1" bestFit="1" customWidth="1"/>
    <col min="3" max="3" width="58.85546875" style="1" bestFit="1" customWidth="1"/>
    <col min="4" max="4" width="25" style="1" customWidth="1"/>
    <col min="5" max="7" width="20.7109375" style="1" customWidth="1"/>
    <col min="8" max="8" width="27.28515625" style="1" customWidth="1"/>
    <col min="9" max="9" width="24.5703125" style="1" customWidth="1"/>
    <col min="10" max="11" width="11.42578125" style="1" customWidth="1"/>
    <col min="12" max="16384" width="11.42578125" style="1" hidden="1"/>
  </cols>
  <sheetData>
    <row r="1" spans="2:10"/>
    <row r="2" spans="2:10"/>
    <row r="3" spans="2:10" ht="18.75">
      <c r="B3" s="106"/>
      <c r="C3" s="224" t="s">
        <v>577</v>
      </c>
      <c r="D3" s="224"/>
      <c r="E3" s="224"/>
      <c r="F3" s="224"/>
      <c r="G3" s="224"/>
      <c r="H3" s="224"/>
      <c r="I3" s="224"/>
    </row>
    <row r="4" spans="2:10"/>
    <row r="5" spans="2:10" ht="19.5">
      <c r="C5" s="107" t="str">
        <f>+[5]RPP_2015!B4</f>
        <v>ESTADO:</v>
      </c>
      <c r="D5" s="108" t="str">
        <f>+RPP_2017!C4</f>
        <v>COLIMA</v>
      </c>
      <c r="E5" s="109"/>
      <c r="F5" s="110"/>
      <c r="G5" s="110"/>
    </row>
    <row r="6" spans="2:10" ht="19.5">
      <c r="C6" s="107" t="s">
        <v>32</v>
      </c>
      <c r="D6" s="111" t="str">
        <f>+RPP_2017!M4</f>
        <v>DICIEMBRE</v>
      </c>
      <c r="E6" s="112"/>
      <c r="F6" s="110"/>
      <c r="G6" s="110"/>
    </row>
    <row r="7" spans="2:10" ht="20.25" thickBot="1">
      <c r="C7" s="107"/>
      <c r="D7" s="113"/>
      <c r="E7" s="110"/>
      <c r="F7" s="110"/>
      <c r="G7" s="110"/>
    </row>
    <row r="8" spans="2:10" ht="19.5" customHeight="1" thickBot="1">
      <c r="C8" s="254" t="s">
        <v>579</v>
      </c>
      <c r="D8" s="255"/>
      <c r="E8" s="255"/>
      <c r="F8" s="255"/>
      <c r="G8" s="255"/>
      <c r="H8" s="256"/>
    </row>
    <row r="9" spans="2:10"/>
    <row r="10" spans="2:10" ht="51">
      <c r="C10" s="167" t="s">
        <v>33</v>
      </c>
      <c r="D10" s="168" t="s">
        <v>34</v>
      </c>
      <c r="E10" s="168" t="s">
        <v>580</v>
      </c>
      <c r="F10" s="168" t="s">
        <v>35</v>
      </c>
      <c r="G10" s="168" t="s">
        <v>36</v>
      </c>
      <c r="H10" s="168" t="s">
        <v>37</v>
      </c>
      <c r="I10" s="168" t="s">
        <v>542</v>
      </c>
    </row>
    <row r="11" spans="2:10">
      <c r="C11" s="125" t="s">
        <v>46</v>
      </c>
      <c r="D11" s="25" t="s">
        <v>47</v>
      </c>
      <c r="E11" s="52">
        <f>+VLOOKUP($D$5,[6]FIGURAS!$B$3:$R$35,2,0)</f>
        <v>15</v>
      </c>
      <c r="F11" s="26">
        <v>20</v>
      </c>
      <c r="G11" s="126">
        <f>+F11-E11</f>
        <v>5</v>
      </c>
      <c r="H11" s="127">
        <v>100000</v>
      </c>
      <c r="I11" s="128">
        <f>+IFERROR(H11/F11,0)</f>
        <v>5000</v>
      </c>
      <c r="J11" s="28"/>
    </row>
    <row r="12" spans="2:10">
      <c r="C12" s="125" t="s">
        <v>38</v>
      </c>
      <c r="D12" s="25" t="s">
        <v>39</v>
      </c>
      <c r="E12" s="52">
        <f>+VLOOKUP($D$5,[6]FIGURAS!$B$3:$R$35,3,0)</f>
        <v>0</v>
      </c>
      <c r="F12" s="26">
        <v>1</v>
      </c>
      <c r="G12" s="126">
        <f>+F12-E12</f>
        <v>1</v>
      </c>
      <c r="H12" s="127">
        <v>5000</v>
      </c>
      <c r="I12" s="128">
        <f t="shared" ref="I12:I22" si="0">+IFERROR(H12/F12,0)</f>
        <v>5000</v>
      </c>
      <c r="J12" s="28"/>
    </row>
    <row r="13" spans="2:10" ht="15" customHeight="1">
      <c r="C13" s="125" t="s">
        <v>40</v>
      </c>
      <c r="D13" s="25" t="s">
        <v>39</v>
      </c>
      <c r="E13" s="52">
        <f>+VLOOKUP($D$5,[6]FIGURAS!$B$3:$R$35,4,0)</f>
        <v>11</v>
      </c>
      <c r="F13" s="26">
        <v>8</v>
      </c>
      <c r="G13" s="126">
        <f t="shared" ref="G13:G22" si="1">+F13-E13</f>
        <v>-3</v>
      </c>
      <c r="H13" s="127">
        <v>40000</v>
      </c>
      <c r="I13" s="128">
        <f t="shared" si="0"/>
        <v>5000</v>
      </c>
      <c r="J13" s="28"/>
    </row>
    <row r="14" spans="2:10">
      <c r="C14" s="125" t="s">
        <v>41</v>
      </c>
      <c r="D14" s="25" t="s">
        <v>39</v>
      </c>
      <c r="E14" s="52">
        <f>+VLOOKUP($D$5,[6]FIGURAS!$B$3:$R$35,5,0)</f>
        <v>0</v>
      </c>
      <c r="F14" s="26">
        <v>0</v>
      </c>
      <c r="G14" s="126">
        <f t="shared" si="1"/>
        <v>0</v>
      </c>
      <c r="H14" s="127">
        <v>0</v>
      </c>
      <c r="I14" s="128">
        <f t="shared" si="0"/>
        <v>0</v>
      </c>
      <c r="J14" s="28"/>
    </row>
    <row r="15" spans="2:10">
      <c r="C15" s="125" t="s">
        <v>42</v>
      </c>
      <c r="D15" s="25" t="s">
        <v>43</v>
      </c>
      <c r="E15" s="52">
        <f>+VLOOKUP($D$5,[6]FIGURAS!$B$3:$R$35,6,0)</f>
        <v>6</v>
      </c>
      <c r="F15" s="26">
        <v>6</v>
      </c>
      <c r="G15" s="126">
        <f t="shared" si="1"/>
        <v>0</v>
      </c>
      <c r="H15" s="127">
        <v>16800</v>
      </c>
      <c r="I15" s="128">
        <f t="shared" si="0"/>
        <v>2800</v>
      </c>
      <c r="J15" s="28"/>
    </row>
    <row r="16" spans="2:10">
      <c r="C16" s="125" t="s">
        <v>44</v>
      </c>
      <c r="D16" s="25" t="s">
        <v>43</v>
      </c>
      <c r="E16" s="52">
        <f>+VLOOKUP($D$5,[6]FIGURAS!$B$3:$R$35,7,0)</f>
        <v>6</v>
      </c>
      <c r="F16" s="26">
        <v>7</v>
      </c>
      <c r="G16" s="126">
        <f t="shared" si="1"/>
        <v>1</v>
      </c>
      <c r="H16" s="127">
        <v>19600</v>
      </c>
      <c r="I16" s="128">
        <f t="shared" si="0"/>
        <v>2800</v>
      </c>
      <c r="J16" s="28"/>
    </row>
    <row r="17" spans="3:10">
      <c r="C17" s="125" t="s">
        <v>45</v>
      </c>
      <c r="D17" s="25" t="s">
        <v>43</v>
      </c>
      <c r="E17" s="52">
        <f>+VLOOKUP($D$5,[6]FIGURAS!$B$3:$R$35,8,0)</f>
        <v>7</v>
      </c>
      <c r="F17" s="26">
        <v>4</v>
      </c>
      <c r="G17" s="126">
        <f t="shared" si="1"/>
        <v>-3</v>
      </c>
      <c r="H17" s="127">
        <v>18000</v>
      </c>
      <c r="I17" s="128">
        <f t="shared" si="0"/>
        <v>4500</v>
      </c>
      <c r="J17" s="110"/>
    </row>
    <row r="18" spans="3:10">
      <c r="C18" s="125" t="s">
        <v>48</v>
      </c>
      <c r="D18" s="25" t="s">
        <v>49</v>
      </c>
      <c r="E18" s="52">
        <f>+VLOOKUP($D$5,[6]FIGURAS!$B$3:$R$35,9,0)</f>
        <v>4</v>
      </c>
      <c r="F18" s="26">
        <v>4</v>
      </c>
      <c r="G18" s="126">
        <f t="shared" si="1"/>
        <v>0</v>
      </c>
      <c r="H18" s="127">
        <v>20000</v>
      </c>
      <c r="I18" s="128">
        <f t="shared" si="0"/>
        <v>5000</v>
      </c>
      <c r="J18" s="110"/>
    </row>
    <row r="19" spans="3:10">
      <c r="C19" s="125" t="s">
        <v>50</v>
      </c>
      <c r="D19" s="25" t="s">
        <v>49</v>
      </c>
      <c r="E19" s="52">
        <f>+VLOOKUP($D$5,[6]FIGURAS!$B$3:$R$35,10,0)</f>
        <v>6</v>
      </c>
      <c r="F19" s="26">
        <v>6</v>
      </c>
      <c r="G19" s="126">
        <f t="shared" si="1"/>
        <v>0</v>
      </c>
      <c r="H19" s="127">
        <v>12600</v>
      </c>
      <c r="I19" s="128">
        <f t="shared" si="0"/>
        <v>2100</v>
      </c>
      <c r="J19" s="110"/>
    </row>
    <row r="20" spans="3:10">
      <c r="C20" s="125" t="s">
        <v>598</v>
      </c>
      <c r="D20" s="25" t="s">
        <v>51</v>
      </c>
      <c r="E20" s="52">
        <f>+VLOOKUP($D$5,[6]FIGURAS!$B$3:$R$35,11,0)</f>
        <v>12</v>
      </c>
      <c r="F20" s="26">
        <v>0</v>
      </c>
      <c r="G20" s="126">
        <f t="shared" si="1"/>
        <v>-12</v>
      </c>
      <c r="H20" s="127">
        <v>0</v>
      </c>
      <c r="I20" s="128">
        <f t="shared" si="0"/>
        <v>0</v>
      </c>
    </row>
    <row r="21" spans="3:10">
      <c r="C21" s="125" t="s">
        <v>599</v>
      </c>
      <c r="D21" s="25" t="s">
        <v>51</v>
      </c>
      <c r="E21" s="52">
        <f>+VLOOKUP($D$5,[6]FIGURAS!$B$3:$R$35,12,0)</f>
        <v>0</v>
      </c>
      <c r="F21" s="26">
        <v>3</v>
      </c>
      <c r="G21" s="126">
        <f t="shared" si="1"/>
        <v>3</v>
      </c>
      <c r="H21" s="127">
        <v>13500</v>
      </c>
      <c r="I21" s="128">
        <f t="shared" si="0"/>
        <v>4500</v>
      </c>
    </row>
    <row r="22" spans="3:10">
      <c r="C22" s="125" t="s">
        <v>600</v>
      </c>
      <c r="D22" s="25" t="s">
        <v>51</v>
      </c>
      <c r="E22" s="52">
        <f>+VLOOKUP($D$5,[6]FIGURAS!$B$3:$R$35,13,0)</f>
        <v>3</v>
      </c>
      <c r="F22" s="26">
        <v>0</v>
      </c>
      <c r="G22" s="126">
        <f t="shared" si="1"/>
        <v>-3</v>
      </c>
      <c r="H22" s="127">
        <v>0</v>
      </c>
      <c r="I22" s="128">
        <f t="shared" si="0"/>
        <v>0</v>
      </c>
    </row>
    <row r="23" spans="3:10">
      <c r="C23" s="125" t="s">
        <v>592</v>
      </c>
      <c r="D23" s="25" t="s">
        <v>597</v>
      </c>
      <c r="E23" s="52">
        <f>+VLOOKUP($D$5,[6]FIGURAS!$B$3:$R$35,14,0)</f>
        <v>4</v>
      </c>
      <c r="F23" s="26">
        <v>3</v>
      </c>
      <c r="G23" s="129">
        <f>+F23-E23</f>
        <v>-1</v>
      </c>
      <c r="H23" s="127">
        <v>15000</v>
      </c>
      <c r="I23" s="128">
        <f t="shared" ref="I23:I26" si="2">+IFERROR(H23/F23,0)</f>
        <v>5000</v>
      </c>
    </row>
    <row r="24" spans="3:10">
      <c r="C24" s="125" t="s">
        <v>593</v>
      </c>
      <c r="D24" s="25" t="s">
        <v>597</v>
      </c>
      <c r="E24" s="52">
        <f>+VLOOKUP($D$5,[6]FIGURAS!$B$3:$R$35,15,0)</f>
        <v>4</v>
      </c>
      <c r="F24" s="26">
        <v>3</v>
      </c>
      <c r="G24" s="129">
        <f t="shared" ref="G24:G26" si="3">+F24-E24</f>
        <v>-1</v>
      </c>
      <c r="H24" s="127">
        <v>15000</v>
      </c>
      <c r="I24" s="128">
        <f t="shared" si="2"/>
        <v>5000</v>
      </c>
    </row>
    <row r="25" spans="3:10">
      <c r="C25" s="125" t="s">
        <v>594</v>
      </c>
      <c r="D25" s="25" t="s">
        <v>597</v>
      </c>
      <c r="E25" s="52">
        <f>+VLOOKUP($D$5,[6]FIGURAS!$B$3:$R$35,16,0)</f>
        <v>2</v>
      </c>
      <c r="F25" s="26">
        <v>2</v>
      </c>
      <c r="G25" s="129">
        <f t="shared" si="3"/>
        <v>0</v>
      </c>
      <c r="H25" s="127">
        <v>10000</v>
      </c>
      <c r="I25" s="128">
        <f t="shared" si="2"/>
        <v>5000</v>
      </c>
    </row>
    <row r="26" spans="3:10">
      <c r="C26" s="125" t="s">
        <v>595</v>
      </c>
      <c r="D26" s="25" t="s">
        <v>596</v>
      </c>
      <c r="E26" s="52">
        <f>+VLOOKUP($D$5,[6]FIGURAS!$B$3:$R$35,17,0)</f>
        <v>1</v>
      </c>
      <c r="F26" s="26">
        <v>1</v>
      </c>
      <c r="G26" s="129">
        <f t="shared" si="3"/>
        <v>0</v>
      </c>
      <c r="H26" s="127">
        <v>5000</v>
      </c>
      <c r="I26" s="128">
        <f t="shared" si="2"/>
        <v>5000</v>
      </c>
    </row>
    <row r="27" spans="3:10" ht="15.75" thickBot="1">
      <c r="C27" s="33" t="s">
        <v>52</v>
      </c>
      <c r="D27" s="115"/>
      <c r="E27" s="115">
        <f>SUM(E11:E26)</f>
        <v>81</v>
      </c>
      <c r="F27" s="115">
        <f t="shared" ref="F27:G27" si="4">SUM(F11:F26)</f>
        <v>68</v>
      </c>
      <c r="G27" s="115">
        <f t="shared" si="4"/>
        <v>-13</v>
      </c>
    </row>
    <row r="28" spans="3:10" ht="15.75" thickBot="1">
      <c r="C28" s="257" t="s">
        <v>573</v>
      </c>
      <c r="D28" s="257"/>
      <c r="E28" s="257"/>
      <c r="F28" s="257"/>
      <c r="G28" s="257"/>
      <c r="H28" s="257"/>
      <c r="I28" s="257"/>
    </row>
    <row r="29" spans="3:10" ht="20.25" thickBot="1">
      <c r="C29" s="254" t="s">
        <v>57</v>
      </c>
      <c r="D29" s="255"/>
      <c r="E29" s="255"/>
      <c r="F29" s="255"/>
      <c r="G29" s="255"/>
      <c r="H29" s="256"/>
    </row>
    <row r="30" spans="3:10" ht="15.75" thickBot="1"/>
    <row r="31" spans="3:10" ht="25.5">
      <c r="C31" s="169" t="s">
        <v>53</v>
      </c>
      <c r="D31" s="170" t="s">
        <v>54</v>
      </c>
      <c r="E31" s="170" t="s">
        <v>58</v>
      </c>
      <c r="F31" s="171" t="s">
        <v>56</v>
      </c>
      <c r="G31" s="171" t="s">
        <v>542</v>
      </c>
    </row>
    <row r="32" spans="3:10">
      <c r="C32" s="24" t="s">
        <v>59</v>
      </c>
      <c r="D32" s="25" t="s">
        <v>47</v>
      </c>
      <c r="E32" s="26">
        <v>357</v>
      </c>
      <c r="F32" s="191">
        <v>481580</v>
      </c>
      <c r="G32" s="62">
        <f>+IFERROR(F32/E32,0)</f>
        <v>1348.9635854341736</v>
      </c>
    </row>
    <row r="33" spans="3:8">
      <c r="C33" s="29" t="s">
        <v>60</v>
      </c>
      <c r="D33" s="30" t="s">
        <v>47</v>
      </c>
      <c r="E33" s="31">
        <v>0</v>
      </c>
      <c r="F33" s="32" t="s">
        <v>624</v>
      </c>
      <c r="G33" s="63">
        <f t="shared" ref="G33:G39" si="5">+IFERROR(F33/E33,0)</f>
        <v>0</v>
      </c>
    </row>
    <row r="34" spans="3:8">
      <c r="C34" s="24" t="s">
        <v>61</v>
      </c>
      <c r="D34" s="25" t="s">
        <v>51</v>
      </c>
      <c r="E34" s="26">
        <v>38</v>
      </c>
      <c r="F34" s="191">
        <v>79985</v>
      </c>
      <c r="G34" s="62">
        <f t="shared" si="5"/>
        <v>2104.8684210526317</v>
      </c>
    </row>
    <row r="35" spans="3:8">
      <c r="C35" s="29" t="s">
        <v>62</v>
      </c>
      <c r="D35" s="30" t="s">
        <v>51</v>
      </c>
      <c r="E35" s="31">
        <v>24</v>
      </c>
      <c r="F35" s="192">
        <v>52230</v>
      </c>
      <c r="G35" s="63">
        <f t="shared" si="5"/>
        <v>2176.25</v>
      </c>
    </row>
    <row r="36" spans="3:8">
      <c r="C36" s="24" t="s">
        <v>63</v>
      </c>
      <c r="D36" s="25" t="s">
        <v>51</v>
      </c>
      <c r="E36" s="26">
        <v>23</v>
      </c>
      <c r="F36" s="191">
        <v>52210</v>
      </c>
      <c r="G36" s="62">
        <f t="shared" si="5"/>
        <v>2270</v>
      </c>
    </row>
    <row r="37" spans="3:8">
      <c r="C37" s="29" t="s">
        <v>64</v>
      </c>
      <c r="D37" s="30" t="s">
        <v>51</v>
      </c>
      <c r="E37" s="31">
        <v>0</v>
      </c>
      <c r="F37" s="32" t="s">
        <v>624</v>
      </c>
      <c r="G37" s="63">
        <f t="shared" si="5"/>
        <v>0</v>
      </c>
    </row>
    <row r="38" spans="3:8">
      <c r="C38" s="24" t="s">
        <v>65</v>
      </c>
      <c r="D38" s="25" t="s">
        <v>51</v>
      </c>
      <c r="E38" s="26">
        <v>0</v>
      </c>
      <c r="F38" s="27" t="s">
        <v>624</v>
      </c>
      <c r="G38" s="62">
        <f t="shared" si="5"/>
        <v>0</v>
      </c>
    </row>
    <row r="39" spans="3:8" ht="15.75" thickBot="1">
      <c r="C39" s="64" t="s">
        <v>66</v>
      </c>
      <c r="D39" s="65" t="s">
        <v>51</v>
      </c>
      <c r="E39" s="66">
        <v>14</v>
      </c>
      <c r="F39" s="193">
        <v>27500</v>
      </c>
      <c r="G39" s="67">
        <f t="shared" si="5"/>
        <v>1964.2857142857142</v>
      </c>
    </row>
    <row r="40" spans="3:8" ht="15.75" thickBot="1">
      <c r="C40" s="33" t="s">
        <v>52</v>
      </c>
      <c r="D40" s="114"/>
      <c r="E40" s="115">
        <f>+SUM(E32:E39)</f>
        <v>456</v>
      </c>
      <c r="F40" s="116">
        <f>+SUM(F32:F39)</f>
        <v>693505</v>
      </c>
    </row>
    <row r="41" spans="3:8" ht="15.75" thickBot="1"/>
    <row r="42" spans="3:8" ht="20.25" customHeight="1" thickBot="1">
      <c r="C42" s="254" t="s">
        <v>575</v>
      </c>
      <c r="D42" s="255"/>
      <c r="E42" s="255"/>
      <c r="F42" s="255"/>
      <c r="G42" s="255"/>
      <c r="H42" s="256"/>
    </row>
    <row r="43" spans="3:8" ht="15.75" thickBot="1"/>
    <row r="44" spans="3:8" ht="25.5">
      <c r="C44" s="169" t="s">
        <v>53</v>
      </c>
      <c r="D44" s="170" t="s">
        <v>54</v>
      </c>
      <c r="E44" s="170" t="s">
        <v>55</v>
      </c>
      <c r="F44" s="171" t="s">
        <v>56</v>
      </c>
      <c r="G44" s="171" t="s">
        <v>542</v>
      </c>
    </row>
    <row r="45" spans="3:8">
      <c r="C45" s="34" t="s">
        <v>625</v>
      </c>
      <c r="D45" s="35" t="s">
        <v>51</v>
      </c>
      <c r="E45" s="36">
        <v>49</v>
      </c>
      <c r="F45" s="191">
        <v>114290</v>
      </c>
      <c r="G45" s="62">
        <f>+IFERROR(F45/E45,0)</f>
        <v>2332.4489795918366</v>
      </c>
    </row>
    <row r="46" spans="3:8">
      <c r="C46" s="37" t="s">
        <v>626</v>
      </c>
      <c r="D46" s="38" t="s">
        <v>51</v>
      </c>
      <c r="E46" s="39">
        <v>14</v>
      </c>
      <c r="F46" s="192">
        <v>26615</v>
      </c>
      <c r="G46" s="63">
        <f t="shared" ref="G46:G51" si="6">+IFERROR(F46/E46,0)</f>
        <v>1901.0714285714287</v>
      </c>
    </row>
    <row r="47" spans="3:8">
      <c r="C47" s="34" t="s">
        <v>627</v>
      </c>
      <c r="D47" s="35" t="s">
        <v>628</v>
      </c>
      <c r="E47" s="36">
        <v>116</v>
      </c>
      <c r="F47" s="191">
        <v>81392</v>
      </c>
      <c r="G47" s="62">
        <f t="shared" si="6"/>
        <v>701.65517241379314</v>
      </c>
    </row>
    <row r="48" spans="3:8">
      <c r="C48" s="37" t="s">
        <v>627</v>
      </c>
      <c r="D48" s="38" t="s">
        <v>629</v>
      </c>
      <c r="E48" s="39">
        <v>30</v>
      </c>
      <c r="F48" s="192">
        <v>6496</v>
      </c>
      <c r="G48" s="63">
        <f t="shared" si="6"/>
        <v>216.53333333333333</v>
      </c>
    </row>
    <row r="49" spans="2:8">
      <c r="C49" s="34" t="s">
        <v>630</v>
      </c>
      <c r="D49" s="35" t="s">
        <v>47</v>
      </c>
      <c r="E49" s="36">
        <v>53</v>
      </c>
      <c r="F49" s="191">
        <v>16875</v>
      </c>
      <c r="G49" s="62">
        <f t="shared" si="6"/>
        <v>318.39622641509436</v>
      </c>
    </row>
    <row r="50" spans="2:8">
      <c r="C50" s="37" t="s">
        <v>631</v>
      </c>
      <c r="D50" s="38" t="s">
        <v>47</v>
      </c>
      <c r="E50" s="39">
        <v>173</v>
      </c>
      <c r="F50" s="192">
        <v>79450</v>
      </c>
      <c r="G50" s="63">
        <f t="shared" si="6"/>
        <v>459.24855491329481</v>
      </c>
    </row>
    <row r="51" spans="2:8" ht="15.75" thickBot="1">
      <c r="C51" s="68" t="s">
        <v>632</v>
      </c>
      <c r="D51" s="69" t="s">
        <v>629</v>
      </c>
      <c r="E51" s="70">
        <v>2</v>
      </c>
      <c r="F51" s="194">
        <v>400</v>
      </c>
      <c r="G51" s="71">
        <f t="shared" si="6"/>
        <v>200</v>
      </c>
    </row>
    <row r="52" spans="2:8" ht="15.75" thickBot="1">
      <c r="C52" s="33" t="s">
        <v>52</v>
      </c>
      <c r="D52" s="114"/>
      <c r="E52" s="115">
        <f>+SUM(E45:E51)</f>
        <v>437</v>
      </c>
      <c r="F52" s="116">
        <f>+SUM(F45:F51)</f>
        <v>325518</v>
      </c>
    </row>
    <row r="53" spans="2:8"/>
    <row r="54" spans="2:8" ht="15.75" thickBot="1">
      <c r="E54" s="117"/>
      <c r="F54" s="117"/>
      <c r="G54" s="117"/>
    </row>
    <row r="55" spans="2:8" ht="19.5">
      <c r="B55" s="264" t="s">
        <v>67</v>
      </c>
      <c r="C55" s="265"/>
      <c r="D55" s="265"/>
      <c r="E55" s="265"/>
      <c r="F55" s="265"/>
      <c r="G55" s="265"/>
      <c r="H55" s="266"/>
    </row>
    <row r="56" spans="2:8">
      <c r="B56" s="118">
        <v>1</v>
      </c>
      <c r="C56" s="258" t="s">
        <v>618</v>
      </c>
      <c r="D56" s="259"/>
      <c r="E56" s="259"/>
      <c r="F56" s="259"/>
      <c r="G56" s="259"/>
      <c r="H56" s="260"/>
    </row>
    <row r="57" spans="2:8">
      <c r="B57" s="118">
        <v>2</v>
      </c>
      <c r="C57" s="258"/>
      <c r="D57" s="259"/>
      <c r="E57" s="259"/>
      <c r="F57" s="259"/>
      <c r="G57" s="259"/>
      <c r="H57" s="260"/>
    </row>
    <row r="58" spans="2:8">
      <c r="B58" s="118">
        <v>3</v>
      </c>
      <c r="C58" s="258" t="s">
        <v>616</v>
      </c>
      <c r="D58" s="259"/>
      <c r="E58" s="259"/>
      <c r="F58" s="259"/>
      <c r="G58" s="259"/>
      <c r="H58" s="260"/>
    </row>
    <row r="59" spans="2:8">
      <c r="B59" s="118">
        <v>4</v>
      </c>
      <c r="C59" s="258" t="s">
        <v>617</v>
      </c>
      <c r="D59" s="259"/>
      <c r="E59" s="259"/>
      <c r="F59" s="259"/>
      <c r="G59" s="259"/>
      <c r="H59" s="260"/>
    </row>
    <row r="60" spans="2:8">
      <c r="B60" s="118">
        <v>5</v>
      </c>
      <c r="C60" s="258"/>
      <c r="D60" s="259"/>
      <c r="E60" s="259"/>
      <c r="F60" s="259"/>
      <c r="G60" s="259"/>
      <c r="H60" s="260"/>
    </row>
    <row r="61" spans="2:8">
      <c r="B61" s="118">
        <v>6</v>
      </c>
      <c r="C61" s="258"/>
      <c r="D61" s="259"/>
      <c r="E61" s="259"/>
      <c r="F61" s="259"/>
      <c r="G61" s="259"/>
      <c r="H61" s="260"/>
    </row>
    <row r="62" spans="2:8">
      <c r="B62" s="118">
        <v>7</v>
      </c>
      <c r="C62" s="258"/>
      <c r="D62" s="259"/>
      <c r="E62" s="259"/>
      <c r="F62" s="259"/>
      <c r="G62" s="259"/>
      <c r="H62" s="260"/>
    </row>
    <row r="63" spans="2:8">
      <c r="B63" s="118">
        <v>8</v>
      </c>
      <c r="C63" s="258"/>
      <c r="D63" s="259"/>
      <c r="E63" s="259"/>
      <c r="F63" s="259"/>
      <c r="G63" s="259"/>
      <c r="H63" s="260"/>
    </row>
    <row r="64" spans="2:8">
      <c r="B64" s="118">
        <v>9</v>
      </c>
      <c r="C64" s="258"/>
      <c r="D64" s="259"/>
      <c r="E64" s="259"/>
      <c r="F64" s="259"/>
      <c r="G64" s="259"/>
      <c r="H64" s="260"/>
    </row>
    <row r="65" spans="2:8" ht="15.75" thickBot="1">
      <c r="B65" s="119">
        <v>10</v>
      </c>
      <c r="C65" s="261"/>
      <c r="D65" s="262"/>
      <c r="E65" s="262"/>
      <c r="F65" s="262"/>
      <c r="G65" s="262"/>
      <c r="H65" s="263"/>
    </row>
    <row r="66" spans="2:8"/>
    <row r="67" spans="2:8" ht="19.5">
      <c r="C67" s="40" t="s">
        <v>30</v>
      </c>
      <c r="D67" s="20"/>
    </row>
    <row r="68" spans="2:8"/>
    <row r="69" spans="2:8"/>
    <row r="70" spans="2:8"/>
    <row r="71" spans="2:8"/>
    <row r="72" spans="2:8" ht="21">
      <c r="C72" s="21" t="s">
        <v>612</v>
      </c>
      <c r="D72" s="22"/>
    </row>
    <row r="73" spans="2:8">
      <c r="C73" s="23" t="s">
        <v>31</v>
      </c>
      <c r="D73" s="23"/>
    </row>
    <row r="74" spans="2:8"/>
    <row r="75" spans="2:8"/>
    <row r="76" spans="2:8" hidden="1"/>
    <row r="77" spans="2:8" hidden="1"/>
    <row r="78" spans="2:8" hidden="1"/>
    <row r="79" spans="2:8" hidden="1"/>
    <row r="80" spans="2:8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/>
    <row r="103"/>
    <row r="104"/>
    <row r="105"/>
    <row r="106"/>
    <row r="107"/>
    <row r="108"/>
    <row r="109"/>
    <row r="110"/>
    <row r="111"/>
    <row r="112"/>
    <row r="113"/>
  </sheetData>
  <sheetProtection password="E727" sheet="1" objects="1" scenarios="1" selectLockedCells="1"/>
  <customSheetViews>
    <customSheetView guid="{1C6F7EB1-966B-4B9A-8DC7-91574CBFD378}" fitToPage="1" hiddenRows="1"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1"/>
      <headerFooter>
        <oddHeader>&amp;C&amp;G</oddHeader>
        <oddFooter>&amp;CFECHA DE ELABORACIÓN: &amp;D</oddFooter>
      </headerFooter>
    </customSheetView>
    <customSheetView guid="{D74BCB23-1516-412E-B6F3-088F98D88FC8}" fitToPage="1" hiddenRows="1">
      <selection activeCell="C10" sqref="C10"/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2"/>
      <headerFooter>
        <oddHeader>&amp;C&amp;G</oddHeader>
        <oddFooter>&amp;CFECHA DE ELABORACIÓN: &amp;D</oddFooter>
      </headerFooter>
    </customSheetView>
    <customSheetView guid="{80E7DA02-1B60-4892-8DF8-F1D90CFB8D6E}" fitToPage="1" hiddenRows="1">
      <selection activeCell="C10" sqref="C10"/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3"/>
      <headerFooter>
        <oddHeader>&amp;C&amp;G</oddHeader>
        <oddFooter>&amp;CFECHA DE ELABORACIÓN: &amp;D</oddFooter>
      </headerFooter>
    </customSheetView>
    <customSheetView guid="{E42DFDCF-263A-44ED-973B-7D34AF1F44E1}" fitToPage="1" hiddenRows="1"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4"/>
      <headerFooter>
        <oddHeader>&amp;C&amp;G</oddHeader>
        <oddFooter>&amp;CFECHA DE ELABORACIÓN: &amp;D</oddFooter>
      </headerFooter>
    </customSheetView>
    <customSheetView guid="{ED49C49A-6049-47A5-8E7A-75CF87152D2E}" fitToPage="1" hiddenRows="1" hiddenColumns="1" topLeftCell="A60">
      <selection activeCell="C79" sqref="C79"/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5"/>
      <headerFooter>
        <oddHeader>&amp;C&amp;G</oddHeader>
        <oddFooter>&amp;CFECHA DE ELABORACIÓN: &amp;D</oddFooter>
      </headerFooter>
    </customSheetView>
  </customSheetViews>
  <mergeCells count="16">
    <mergeCell ref="C65:H65"/>
    <mergeCell ref="B55:H55"/>
    <mergeCell ref="C62:H62"/>
    <mergeCell ref="C56:H56"/>
    <mergeCell ref="C57:H57"/>
    <mergeCell ref="C58:H58"/>
    <mergeCell ref="C59:H59"/>
    <mergeCell ref="C60:H60"/>
    <mergeCell ref="C61:H61"/>
    <mergeCell ref="C42:H42"/>
    <mergeCell ref="C28:I28"/>
    <mergeCell ref="C3:I3"/>
    <mergeCell ref="C63:H63"/>
    <mergeCell ref="C64:H64"/>
    <mergeCell ref="C8:H8"/>
    <mergeCell ref="C29:H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6"/>
  <headerFooter>
    <oddHeader>&amp;C&amp;G</oddHeader>
    <oddFooter>&amp;CFECHA DE ELABORACIÓN: &amp;D</oddFooter>
  </headerFooter>
  <legacyDrawingHF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71"/>
  <sheetViews>
    <sheetView topLeftCell="C1" zoomScaleNormal="100" workbookViewId="0">
      <selection activeCell="G30" sqref="G30"/>
    </sheetView>
  </sheetViews>
  <sheetFormatPr baseColWidth="10" defaultColWidth="0" defaultRowHeight="15" zeroHeight="1"/>
  <cols>
    <col min="1" max="1" width="11.42578125" style="1" customWidth="1"/>
    <col min="2" max="2" width="25.85546875" style="1" bestFit="1" customWidth="1"/>
    <col min="3" max="3" width="30.7109375" style="1" customWidth="1"/>
    <col min="4" max="4" width="45" style="1" customWidth="1"/>
    <col min="5" max="7" width="30.7109375" style="1" customWidth="1"/>
    <col min="8" max="9" width="11.42578125" style="1" customWidth="1"/>
    <col min="10" max="10" width="36.140625" style="1" hidden="1" customWidth="1"/>
    <col min="11" max="11" width="0" style="1" hidden="1" customWidth="1"/>
    <col min="12" max="16384" width="11.42578125" style="1" hidden="1"/>
  </cols>
  <sheetData>
    <row r="1" spans="2:11"/>
    <row r="2" spans="2:11"/>
    <row r="3" spans="2:11" ht="18.75">
      <c r="B3" s="224" t="s">
        <v>578</v>
      </c>
      <c r="C3" s="224"/>
      <c r="D3" s="224"/>
      <c r="E3" s="224"/>
      <c r="F3" s="224"/>
      <c r="G3" s="224"/>
    </row>
    <row r="4" spans="2:11"/>
    <row r="5" spans="2:11" ht="23.25">
      <c r="B5" s="55" t="s">
        <v>0</v>
      </c>
      <c r="C5" s="270" t="str">
        <f>+RPP_2017!C4</f>
        <v>COLIMA</v>
      </c>
      <c r="D5" s="270"/>
    </row>
    <row r="6" spans="2:11" ht="23.25">
      <c r="B6" s="55" t="s">
        <v>32</v>
      </c>
      <c r="C6" s="270" t="str">
        <f>+RPP_2017!M4</f>
        <v>DICIEMBRE</v>
      </c>
      <c r="D6" s="270"/>
    </row>
    <row r="7" spans="2:11"/>
    <row r="8" spans="2:11">
      <c r="B8" s="273" t="s">
        <v>510</v>
      </c>
      <c r="C8" s="273"/>
      <c r="D8" s="273"/>
      <c r="E8" s="273"/>
      <c r="F8" s="273"/>
      <c r="G8" s="273"/>
    </row>
    <row r="9" spans="2:11">
      <c r="B9" s="172" t="s">
        <v>68</v>
      </c>
      <c r="C9" s="172" t="s">
        <v>512</v>
      </c>
      <c r="D9" s="172" t="s">
        <v>69</v>
      </c>
      <c r="E9" s="172" t="s">
        <v>511</v>
      </c>
      <c r="F9" s="172" t="s">
        <v>513</v>
      </c>
      <c r="G9" s="172" t="s">
        <v>514</v>
      </c>
      <c r="K9" s="46"/>
    </row>
    <row r="10" spans="2:11" hidden="1">
      <c r="B10" s="173">
        <v>1000</v>
      </c>
      <c r="C10" s="44">
        <f>+RPP_2017!C44</f>
        <v>0</v>
      </c>
      <c r="D10" s="45">
        <f>+RPP_2017!D44</f>
        <v>0</v>
      </c>
      <c r="E10" s="45">
        <f>+RPP_2017!E44</f>
        <v>0</v>
      </c>
      <c r="F10" s="45">
        <f>+RPP_2017!F44</f>
        <v>0</v>
      </c>
      <c r="G10" s="44">
        <f>+D10-E10-F10</f>
        <v>0</v>
      </c>
      <c r="K10" s="57"/>
    </row>
    <row r="11" spans="2:11" hidden="1">
      <c r="B11" s="173">
        <v>2000</v>
      </c>
      <c r="C11" s="44">
        <f>+RPP_2017!C45</f>
        <v>0</v>
      </c>
      <c r="D11" s="45">
        <f>+RPP_2017!D45</f>
        <v>0</v>
      </c>
      <c r="E11" s="45">
        <f>+RPP_2017!E45</f>
        <v>0</v>
      </c>
      <c r="F11" s="45">
        <f>+RPP_2017!F45</f>
        <v>0</v>
      </c>
      <c r="G11" s="44">
        <f>+D11-E11-F11</f>
        <v>0</v>
      </c>
      <c r="K11" s="57"/>
    </row>
    <row r="12" spans="2:11" hidden="1">
      <c r="B12" s="173">
        <v>3000</v>
      </c>
      <c r="C12" s="44">
        <f>+RPP_2017!C46</f>
        <v>0</v>
      </c>
      <c r="D12" s="45">
        <f>+RPP_2017!D46</f>
        <v>0</v>
      </c>
      <c r="E12" s="45">
        <f>+RPP_2017!E46</f>
        <v>0</v>
      </c>
      <c r="F12" s="45">
        <f>+RPP_2017!F46</f>
        <v>0</v>
      </c>
      <c r="G12" s="44">
        <f>+D12-E12-F12</f>
        <v>0</v>
      </c>
      <c r="K12" s="57"/>
    </row>
    <row r="13" spans="2:11">
      <c r="B13" s="174">
        <v>4000</v>
      </c>
      <c r="C13" s="44">
        <f>+RPP_2017!C47</f>
        <v>11217902.66</v>
      </c>
      <c r="D13" s="45">
        <f>+RPP_2017!D47</f>
        <v>9820688.3715335298</v>
      </c>
      <c r="E13" s="45">
        <f>+RPP_2017!E47</f>
        <v>9364701.8800000008</v>
      </c>
      <c r="F13" s="45">
        <f>+RPP_2017!F47</f>
        <v>0</v>
      </c>
      <c r="G13" s="44">
        <f>+D13-E13-F13</f>
        <v>455986.49153352901</v>
      </c>
      <c r="K13" s="57"/>
    </row>
    <row r="14" spans="2:11">
      <c r="B14" s="175" t="s">
        <v>25</v>
      </c>
      <c r="C14" s="176">
        <f>+SUM(C10:C13)</f>
        <v>11217902.66</v>
      </c>
      <c r="D14" s="176">
        <f>+SUM(D10:D13)</f>
        <v>9820688.3715335298</v>
      </c>
      <c r="E14" s="176">
        <f>+SUM(E10:E13)</f>
        <v>9364701.8800000008</v>
      </c>
      <c r="F14" s="176">
        <f>+SUM(F10:F13)</f>
        <v>0</v>
      </c>
      <c r="G14" s="176">
        <f>+SUM(G10:G13)</f>
        <v>455986.49153352901</v>
      </c>
    </row>
    <row r="15" spans="2:11">
      <c r="B15" s="49"/>
      <c r="C15" s="50"/>
      <c r="D15" s="50"/>
      <c r="E15" s="50"/>
      <c r="F15" s="50"/>
      <c r="G15" s="50"/>
    </row>
    <row r="16" spans="2:11">
      <c r="B16" s="271" t="s">
        <v>521</v>
      </c>
      <c r="C16" s="271"/>
      <c r="D16" s="271"/>
      <c r="E16" s="271"/>
      <c r="F16" s="271"/>
      <c r="G16" s="271"/>
    </row>
    <row r="17" spans="2:7" ht="15.75" thickBot="1">
      <c r="B17" s="73"/>
      <c r="C17" s="73"/>
      <c r="D17" s="73"/>
      <c r="E17" s="73"/>
      <c r="F17" s="73"/>
      <c r="G17" s="73"/>
    </row>
    <row r="18" spans="2:7" ht="15.75">
      <c r="B18" s="177" t="s">
        <v>34</v>
      </c>
      <c r="C18" s="178" t="s">
        <v>70</v>
      </c>
      <c r="D18" s="274" t="s">
        <v>71</v>
      </c>
      <c r="E18" s="274"/>
      <c r="F18" s="274"/>
      <c r="G18" s="179" t="s">
        <v>515</v>
      </c>
    </row>
    <row r="19" spans="2:7" ht="15" hidden="1" customHeight="1">
      <c r="B19" s="272" t="str">
        <f>+[7]CALENDARIO!$C$19</f>
        <v>ATENCION A LA DEMANDA</v>
      </c>
      <c r="C19" s="58">
        <f>+[7]CALENDARIO!$D$19</f>
        <v>21101</v>
      </c>
      <c r="D19" s="267" t="str">
        <f>+VLOOKUP(C19,[8]CATALOGO!C5:D441,2,0)</f>
        <v>MATERIALES Y ÚTILES DE OFICINA</v>
      </c>
      <c r="E19" s="267"/>
      <c r="F19" s="267"/>
      <c r="G19" s="53">
        <v>0</v>
      </c>
    </row>
    <row r="20" spans="2:7" ht="15" hidden="1" customHeight="1">
      <c r="B20" s="272"/>
      <c r="C20" s="58">
        <v>21401</v>
      </c>
      <c r="D20" s="267" t="str">
        <f>+VLOOKUP(C20,[8]CATALOGO!C6:D442,2,0)</f>
        <v>MATERIALES Y ÚTILES PARA EL PROCESAMIENTO EN EQUIPOS Y BIENES INFORMÁTICOS</v>
      </c>
      <c r="E20" s="267"/>
      <c r="F20" s="267"/>
      <c r="G20" s="53">
        <v>0</v>
      </c>
    </row>
    <row r="21" spans="2:7" ht="15" hidden="1" customHeight="1">
      <c r="B21" s="272"/>
      <c r="C21" s="58">
        <v>21501</v>
      </c>
      <c r="D21" s="267" t="str">
        <f>+VLOOKUP(C21,[8]CATALOGO!C7:D443,2,0)</f>
        <v>MATERIAL DE APOYO INFORMATIVO</v>
      </c>
      <c r="E21" s="267"/>
      <c r="F21" s="267"/>
      <c r="G21" s="53">
        <v>0</v>
      </c>
    </row>
    <row r="22" spans="2:7" ht="15" hidden="1" customHeight="1">
      <c r="B22" s="272"/>
      <c r="C22" s="58">
        <v>27101</v>
      </c>
      <c r="D22" s="267" t="str">
        <f>+VLOOKUP(C22,[8]CATALOGO!C7:D443,2,0)</f>
        <v>VESTUARIO Y UNIFORMES</v>
      </c>
      <c r="E22" s="267"/>
      <c r="F22" s="267"/>
      <c r="G22" s="53">
        <v>0</v>
      </c>
    </row>
    <row r="23" spans="2:7" ht="15" hidden="1" customHeight="1">
      <c r="B23" s="272"/>
      <c r="C23" s="58">
        <v>26102</v>
      </c>
      <c r="D23" s="267" t="str">
        <f>+VLOOKUP(C23,[8]CATALOGO!C8:D444,2,0)</f>
        <v>COMBUSTIBLES, LUBRICANTES Y ADITIVOS PARA VEHÍCULOS TERRESTRES, AÉREOS, MARÍTIMOS, LACUSTRES Y FLUVIALES DESTINADOS A SERVICIOS PÚBLICOS Y LA OPERACIÓN DE PROGRAMAS PÚBLICOS</v>
      </c>
      <c r="E23" s="267"/>
      <c r="F23" s="267"/>
      <c r="G23" s="53">
        <v>0</v>
      </c>
    </row>
    <row r="24" spans="2:7" ht="15" hidden="1" customHeight="1">
      <c r="B24" s="272"/>
      <c r="C24" s="58">
        <v>33104</v>
      </c>
      <c r="D24" s="267" t="str">
        <f>+VLOOKUP(C24,[8]CATALOGO!C9:D445,2,0)</f>
        <v>OTRAS ASESORÍAS PARA LA OPERACIÓN DE PROGRAMAS</v>
      </c>
      <c r="E24" s="267"/>
      <c r="F24" s="267"/>
      <c r="G24" s="53">
        <v>0</v>
      </c>
    </row>
    <row r="25" spans="2:7" ht="15" hidden="1" customHeight="1">
      <c r="B25" s="272"/>
      <c r="C25" s="58">
        <v>33301</v>
      </c>
      <c r="D25" s="267" t="str">
        <f>+VLOOKUP(C25,[8]CATALOGO!C10:D446,2,0)</f>
        <v>SERVICIOS DE INFORMÁTICA</v>
      </c>
      <c r="E25" s="267"/>
      <c r="F25" s="267"/>
      <c r="G25" s="53">
        <v>0</v>
      </c>
    </row>
    <row r="26" spans="2:7" ht="15" hidden="1" customHeight="1">
      <c r="B26" s="272"/>
      <c r="C26" s="58">
        <v>35201</v>
      </c>
      <c r="D26" s="267" t="str">
        <f>+VLOOKUP(C26,[8]CATALOGO!C11:D447,2,0)</f>
        <v>MANTENIMIENTO Y CONSERVACIÓN DE MOBILIARIO Y EQUIPO DE ADMINISTRACIÓN</v>
      </c>
      <c r="E26" s="267"/>
      <c r="F26" s="267"/>
      <c r="G26" s="53">
        <v>0</v>
      </c>
    </row>
    <row r="27" spans="2:7" ht="15" hidden="1" customHeight="1">
      <c r="B27" s="272"/>
      <c r="C27" s="58">
        <v>35501</v>
      </c>
      <c r="D27" s="267" t="str">
        <f>+VLOOKUP(C27,[8]CATALOGO!C12:D448,2,0)</f>
        <v>MANTENIMIENTO Y CONSERVACIÓN DE VEHÍCULOS TERRESTRES, AÉREOS, MARÍTIMOS, LACUSTRES Y FLUVIALES</v>
      </c>
      <c r="E27" s="267"/>
      <c r="F27" s="267"/>
      <c r="G27" s="53">
        <v>0</v>
      </c>
    </row>
    <row r="28" spans="2:7" ht="15" hidden="1" customHeight="1">
      <c r="B28" s="272"/>
      <c r="C28" s="58">
        <v>38301</v>
      </c>
      <c r="D28" s="267" t="str">
        <f>+VLOOKUP(C28,[8]CATALOGO!C13:D449,2,0)</f>
        <v>CONGRESOS Y CONVENCIONES</v>
      </c>
      <c r="E28" s="267"/>
      <c r="F28" s="267"/>
      <c r="G28" s="53">
        <v>0</v>
      </c>
    </row>
    <row r="29" spans="2:7" ht="15" hidden="1" customHeight="1">
      <c r="B29" s="272"/>
      <c r="C29" s="58">
        <f>+[7]CALENDARIO!$D$20</f>
        <v>33604</v>
      </c>
      <c r="D29" s="267" t="str">
        <f>+VLOOKUP(C29,[8]CATALOGO!C11:D447,2,0)</f>
        <v>IMPRESIÓN Y ELABORACIÓN DE MATERIAL INFORMATIVO DERIVADO DE LA OPERACIÓN Y ADMINISTRACIÓN DE LAS DEPENDENCIAS Y ENTIDADES</v>
      </c>
      <c r="E29" s="268"/>
      <c r="F29" s="268"/>
      <c r="G29" s="53">
        <v>0</v>
      </c>
    </row>
    <row r="30" spans="2:7" ht="15" customHeight="1">
      <c r="B30" s="272"/>
      <c r="C30" s="58">
        <v>44105</v>
      </c>
      <c r="D30" s="267" t="str">
        <f>+VLOOKUP(C30,[8]CATALOGO!C6:D442,2,0)</f>
        <v>APOYO A VOLUNTARIOS QUE PARTICIPAN EN DIVERSOS PROGRAMAS FEDERALES</v>
      </c>
      <c r="E30" s="268"/>
      <c r="F30" s="268"/>
      <c r="G30" s="53">
        <v>4866012.4000000004</v>
      </c>
    </row>
    <row r="31" spans="2:7" ht="15" customHeight="1">
      <c r="B31" s="272"/>
      <c r="C31" s="269" t="s">
        <v>516</v>
      </c>
      <c r="D31" s="269"/>
      <c r="E31" s="269"/>
      <c r="F31" s="269"/>
      <c r="G31" s="59">
        <f>+SUM(G19:G30)</f>
        <v>4866012.4000000004</v>
      </c>
    </row>
    <row r="32" spans="2:7" ht="15" hidden="1" customHeight="1">
      <c r="B32" s="272" t="str">
        <f>+[7]CALENDARIO!$C$23</f>
        <v>FORMACIÓN</v>
      </c>
      <c r="C32" s="58">
        <f>+[7]CALENDARIO!$D$24</f>
        <v>21101</v>
      </c>
      <c r="D32" s="267" t="str">
        <f>+VLOOKUP(C32,[8]CATALOGO!C8:D444,2,0)</f>
        <v>MATERIALES Y ÚTILES DE OFICINA</v>
      </c>
      <c r="E32" s="268"/>
      <c r="F32" s="268"/>
      <c r="G32" s="53">
        <v>0</v>
      </c>
    </row>
    <row r="33" spans="2:7" ht="15" hidden="1" customHeight="1">
      <c r="B33" s="272"/>
      <c r="C33" s="58">
        <f>+[7]CALENDARIO!$D$25</f>
        <v>38301</v>
      </c>
      <c r="D33" s="267" t="str">
        <f>+VLOOKUP(C33,[8]CATALOGO!C9:D445,2,0)</f>
        <v>CONGRESOS Y CONVENCIONES</v>
      </c>
      <c r="E33" s="268"/>
      <c r="F33" s="268"/>
      <c r="G33" s="53">
        <v>0</v>
      </c>
    </row>
    <row r="34" spans="2:7">
      <c r="B34" s="272"/>
      <c r="C34" s="58">
        <v>44105</v>
      </c>
      <c r="D34" s="267" t="str">
        <f>+VLOOKUP(C34,[8]CATALOGO!C10:D446,2,0)</f>
        <v>APOYO A VOLUNTARIOS QUE PARTICIPAN EN DIVERSOS PROGRAMAS FEDERALES</v>
      </c>
      <c r="E34" s="268"/>
      <c r="F34" s="268"/>
      <c r="G34" s="53">
        <v>950607.48</v>
      </c>
    </row>
    <row r="35" spans="2:7" ht="15" customHeight="1">
      <c r="B35" s="272"/>
      <c r="C35" s="269" t="s">
        <v>517</v>
      </c>
      <c r="D35" s="269"/>
      <c r="E35" s="269"/>
      <c r="F35" s="269"/>
      <c r="G35" s="59">
        <f>+G32+G33+G34</f>
        <v>950607.48</v>
      </c>
    </row>
    <row r="36" spans="2:7" ht="15" customHeight="1">
      <c r="B36" s="272" t="str">
        <f>+[7]CALENDARIO!$C$28</f>
        <v>ACREDITACIÓN</v>
      </c>
      <c r="C36" s="58">
        <v>44105</v>
      </c>
      <c r="D36" s="267" t="str">
        <f>+VLOOKUP(C36,[8]CATALOGO!C12:D448,2,0)</f>
        <v>APOYO A VOLUNTARIOS QUE PARTICIPAN EN DIVERSOS PROGRAMAS FEDERALES</v>
      </c>
      <c r="E36" s="268"/>
      <c r="F36" s="268"/>
      <c r="G36" s="53">
        <v>1182492</v>
      </c>
    </row>
    <row r="37" spans="2:7" ht="15" customHeight="1">
      <c r="B37" s="272"/>
      <c r="C37" s="269" t="s">
        <v>518</v>
      </c>
      <c r="D37" s="269"/>
      <c r="E37" s="269"/>
      <c r="F37" s="269"/>
      <c r="G37" s="59">
        <f>+G36</f>
        <v>1182492</v>
      </c>
    </row>
    <row r="38" spans="2:7" ht="15" hidden="1" customHeight="1">
      <c r="B38" s="272" t="str">
        <f>+[7]CALENDARIO!$C$31</f>
        <v>COORDINACIONES DE ZONA</v>
      </c>
      <c r="C38" s="58">
        <f>+[7]CALENDARIO!$D$32</f>
        <v>21101</v>
      </c>
      <c r="D38" s="267" t="str">
        <f>+VLOOKUP(C38,[8]CATALOGO!C12:D448,2,0)</f>
        <v>MATERIALES Y ÚTILES DE OFICINA</v>
      </c>
      <c r="E38" s="268"/>
      <c r="F38" s="268"/>
      <c r="G38" s="84"/>
    </row>
    <row r="39" spans="2:7" ht="15" hidden="1" customHeight="1">
      <c r="B39" s="272"/>
      <c r="C39" s="58">
        <f>+[7]CALENDARIO!$D$33</f>
        <v>21201</v>
      </c>
      <c r="D39" s="267" t="str">
        <f>+VLOOKUP(C39,[8]CATALOGO!C13:D449,2,0)</f>
        <v>MATERIALES Y ÚTILES DE IMPRESIÓN Y REPRODUCCIÓN</v>
      </c>
      <c r="E39" s="268"/>
      <c r="F39" s="268"/>
      <c r="G39" s="84"/>
    </row>
    <row r="40" spans="2:7" ht="15" hidden="1" customHeight="1">
      <c r="B40" s="272"/>
      <c r="C40" s="58">
        <f>+[7]CALENDARIO!$D$34</f>
        <v>21401</v>
      </c>
      <c r="D40" s="267" t="str">
        <f>+VLOOKUP(C40,[8]CATALOGO!C14:D450,2,0)</f>
        <v>MATERIALES Y ÚTILES PARA EL PROCESAMIENTO EN EQUIPOS Y BIENES INFORMÁTICOS</v>
      </c>
      <c r="E40" s="268"/>
      <c r="F40" s="268"/>
      <c r="G40" s="84"/>
    </row>
    <row r="41" spans="2:7" ht="15" hidden="1" customHeight="1">
      <c r="B41" s="272"/>
      <c r="C41" s="58">
        <f>+[7]CALENDARIO!$D$35</f>
        <v>29401</v>
      </c>
      <c r="D41" s="267" t="str">
        <f>+VLOOKUP(C41,[8]CATALOGO!C15:D451,2,0)</f>
        <v>REFACCIONES Y ACCESORIOS PARA EQUIPO DE CÓMPUTO</v>
      </c>
      <c r="E41" s="268"/>
      <c r="F41" s="268"/>
      <c r="G41" s="84"/>
    </row>
    <row r="42" spans="2:7" ht="15" hidden="1" customHeight="1">
      <c r="B42" s="272"/>
      <c r="C42" s="60">
        <f>+[7]CALENDARIO!$D$36</f>
        <v>26102</v>
      </c>
      <c r="D42" s="275" t="str">
        <f>+VLOOKUP(C42,[8]CATALOGO!C16:D452,2,0)</f>
        <v>COMBUSTIBLES, LUBRICANTES Y ADITIVOS PARA VEHÍCULOS TERRESTRES, AÉREOS, MARÍTIMOS, LACUSTRES Y FLUVIALES DESTINADOS A SERVICIOS PÚBLICOS Y LA OPERACIÓN DE PROGRAMAS PÚBLICOS</v>
      </c>
      <c r="E42" s="276"/>
      <c r="F42" s="276"/>
      <c r="G42" s="85"/>
    </row>
    <row r="43" spans="2:7" hidden="1">
      <c r="B43" s="272"/>
      <c r="C43" s="58">
        <f>+[7]CALENDARIO!$D$37</f>
        <v>29601</v>
      </c>
      <c r="D43" s="267" t="str">
        <f>+VLOOKUP(C43,[8]CATALOGO!C17:D453,2,0)</f>
        <v>REFACCIONES Y ACCESORIOS MENORES DE EQUIPO DE TRANSPORTE</v>
      </c>
      <c r="E43" s="268"/>
      <c r="F43" s="268"/>
      <c r="G43" s="84"/>
    </row>
    <row r="44" spans="2:7" hidden="1">
      <c r="B44" s="272"/>
      <c r="C44" s="58">
        <v>35501</v>
      </c>
      <c r="D44" s="267" t="str">
        <f>+VLOOKUP(C44,[8]CATALOGO!C18:D454,2,0)</f>
        <v>MANTENIMIENTO Y CONSERVACIÓN DE VEHÍCULOS TERRESTRES, AÉREOS, MARÍTIMOS, LACUSTRES Y FLUVIALES</v>
      </c>
      <c r="E44" s="268"/>
      <c r="F44" s="268"/>
      <c r="G44" s="84"/>
    </row>
    <row r="45" spans="2:7">
      <c r="B45" s="272"/>
      <c r="C45" s="58">
        <v>44105</v>
      </c>
      <c r="D45" s="267" t="str">
        <f>+VLOOKUP(C45,[8]CATALOGO!C19:D455,2,0)</f>
        <v>APOYO A VOLUNTARIOS QUE PARTICIPAN EN DIVERSOS PROGRAMAS FEDERALES</v>
      </c>
      <c r="E45" s="268"/>
      <c r="F45" s="268"/>
      <c r="G45" s="53">
        <v>151200</v>
      </c>
    </row>
    <row r="46" spans="2:7">
      <c r="B46" s="272"/>
      <c r="C46" s="269" t="s">
        <v>519</v>
      </c>
      <c r="D46" s="269"/>
      <c r="E46" s="269"/>
      <c r="F46" s="269"/>
      <c r="G46" s="59">
        <f>+SUM(G38:G45)</f>
        <v>151200</v>
      </c>
    </row>
    <row r="47" spans="2:7" hidden="1">
      <c r="B47" s="272" t="str">
        <f>+[7]CALENDARIO!$C$40</f>
        <v>PLAZAS COMUNITARIAS</v>
      </c>
      <c r="C47" s="58">
        <f>+[7]CALENDARIO!$D$41</f>
        <v>21201</v>
      </c>
      <c r="D47" s="267" t="str">
        <f>+VLOOKUP(C47,[8]CATALOGO!C19:D455,2,0)</f>
        <v>MATERIALES Y ÚTILES DE IMPRESIÓN Y REPRODUCCIÓN</v>
      </c>
      <c r="E47" s="268"/>
      <c r="F47" s="268"/>
      <c r="G47" s="84"/>
    </row>
    <row r="48" spans="2:7" hidden="1">
      <c r="B48" s="272"/>
      <c r="C48" s="58">
        <f>+[7]CALENDARIO!$D$42</f>
        <v>21401</v>
      </c>
      <c r="D48" s="267" t="str">
        <f>+VLOOKUP(C48,[8]CATALOGO!C20:D456,2,0)</f>
        <v>MATERIALES Y ÚTILES PARA EL PROCESAMIENTO EN EQUIPOS Y BIENES INFORMÁTICOS</v>
      </c>
      <c r="E48" s="268"/>
      <c r="F48" s="268"/>
      <c r="G48" s="84"/>
    </row>
    <row r="49" spans="2:7" hidden="1">
      <c r="B49" s="272"/>
      <c r="C49" s="58">
        <f>+[7]CALENDARIO!$D$43</f>
        <v>29401</v>
      </c>
      <c r="D49" s="267" t="str">
        <f>+VLOOKUP(C49,[8]CATALOGO!C21:D457,2,0)</f>
        <v>REFACCIONES Y ACCESORIOS PARA EQUIPO DE CÓMPUTO</v>
      </c>
      <c r="E49" s="268"/>
      <c r="F49" s="268"/>
      <c r="G49" s="84"/>
    </row>
    <row r="50" spans="2:7">
      <c r="B50" s="272"/>
      <c r="C50" s="58">
        <v>44105</v>
      </c>
      <c r="D50" s="267" t="str">
        <f>+VLOOKUP(C50,[8]CATALOGO!C23:D459,2,0)</f>
        <v>APOYO A VOLUNTARIOS QUE PARTICIPAN EN DIVERSOS PROGRAMAS FEDERALES</v>
      </c>
      <c r="E50" s="268"/>
      <c r="F50" s="268"/>
      <c r="G50" s="53">
        <v>1998890</v>
      </c>
    </row>
    <row r="51" spans="2:7">
      <c r="B51" s="272"/>
      <c r="C51" s="269" t="s">
        <v>528</v>
      </c>
      <c r="D51" s="269"/>
      <c r="E51" s="269"/>
      <c r="F51" s="269"/>
      <c r="G51" s="59">
        <f>+SUM(G47:G50)</f>
        <v>1998890</v>
      </c>
    </row>
    <row r="52" spans="2:7" ht="15.75" hidden="1" customHeight="1">
      <c r="B52" s="280" t="s">
        <v>571</v>
      </c>
      <c r="C52" s="58">
        <v>21401</v>
      </c>
      <c r="D52" s="267" t="s">
        <v>208</v>
      </c>
      <c r="E52" s="268"/>
      <c r="F52" s="268"/>
      <c r="G52" s="84">
        <v>0</v>
      </c>
    </row>
    <row r="53" spans="2:7" ht="15.75" customHeight="1">
      <c r="B53" s="281"/>
      <c r="C53" s="58">
        <v>44105</v>
      </c>
      <c r="D53" s="267" t="str">
        <f>+VLOOKUP(C53,[8]CATALOGO!C25:D461,2,0)</f>
        <v>APOYO A VOLUNTARIOS QUE PARTICIPAN EN DIVERSOS PROGRAMAS FEDERALES</v>
      </c>
      <c r="E53" s="268"/>
      <c r="F53" s="268"/>
      <c r="G53" s="53">
        <v>215500</v>
      </c>
    </row>
    <row r="54" spans="2:7" ht="15.75" customHeight="1" thickBot="1">
      <c r="B54" s="282"/>
      <c r="C54" s="279" t="s">
        <v>572</v>
      </c>
      <c r="D54" s="279"/>
      <c r="E54" s="279"/>
      <c r="F54" s="279"/>
      <c r="G54" s="86">
        <f>SUM(G52:G53)</f>
        <v>215500</v>
      </c>
    </row>
    <row r="55" spans="2:7">
      <c r="B55" s="74"/>
      <c r="C55" s="74"/>
      <c r="D55" s="74"/>
      <c r="E55" s="74"/>
      <c r="F55" s="74"/>
      <c r="G55" s="74"/>
    </row>
    <row r="56" spans="2:7">
      <c r="B56" s="74"/>
      <c r="C56" s="74"/>
      <c r="D56" s="74"/>
      <c r="E56" s="74"/>
      <c r="F56" s="74"/>
      <c r="G56" s="74"/>
    </row>
    <row r="57" spans="2:7">
      <c r="B57" s="277" t="s">
        <v>530</v>
      </c>
      <c r="C57" s="278"/>
      <c r="D57" s="185" t="s">
        <v>531</v>
      </c>
      <c r="E57" s="74"/>
      <c r="F57" s="74"/>
      <c r="G57" s="74"/>
    </row>
    <row r="58" spans="2:7" hidden="1">
      <c r="B58" s="75" t="s">
        <v>524</v>
      </c>
      <c r="C58" s="76">
        <f>+G52</f>
        <v>0</v>
      </c>
      <c r="D58" s="77" t="str">
        <f>+IF(C58=E11,"CORRECTO","INCORRECTO")</f>
        <v>CORRECTO</v>
      </c>
      <c r="E58" s="74"/>
      <c r="F58" s="74"/>
      <c r="G58" s="74"/>
    </row>
    <row r="59" spans="2:7" hidden="1">
      <c r="B59" s="75" t="s">
        <v>525</v>
      </c>
      <c r="C59" s="76">
        <f>+G24+G33+SUM(G25:G29)+G44</f>
        <v>0</v>
      </c>
      <c r="D59" s="77" t="str">
        <f>+IF(C59=E12,"CORRECTO","INCORRECTO")</f>
        <v>CORRECTO</v>
      </c>
      <c r="E59" s="74"/>
      <c r="F59" s="74"/>
      <c r="G59" s="74"/>
    </row>
    <row r="60" spans="2:7">
      <c r="B60" s="75" t="s">
        <v>526</v>
      </c>
      <c r="C60" s="76">
        <f>+G30+G34+G36+G45+G50+G53</f>
        <v>9364701.8800000008</v>
      </c>
      <c r="D60" s="77" t="str">
        <f>+IF(C60=E13,"CORRECTO","INCORRECTO")</f>
        <v>CORRECTO</v>
      </c>
      <c r="E60" s="74"/>
      <c r="F60" s="74"/>
      <c r="G60" s="74"/>
    </row>
    <row r="61" spans="2:7">
      <c r="B61" s="74"/>
      <c r="C61" s="74"/>
      <c r="D61" s="74"/>
      <c r="E61" s="74"/>
      <c r="F61" s="74"/>
      <c r="G61" s="74"/>
    </row>
    <row r="62" spans="2:7">
      <c r="B62" s="74"/>
      <c r="C62" s="74"/>
      <c r="D62" s="74"/>
      <c r="E62" s="74"/>
      <c r="F62" s="74"/>
      <c r="G62" s="74"/>
    </row>
    <row r="63" spans="2:7" hidden="1">
      <c r="B63" s="74"/>
      <c r="C63" s="74"/>
      <c r="D63" s="74"/>
      <c r="E63" s="74"/>
      <c r="F63" s="74"/>
      <c r="G63" s="74"/>
    </row>
    <row r="64" spans="2:7" hidden="1">
      <c r="B64" s="74"/>
      <c r="C64" s="74"/>
      <c r="D64" s="74"/>
      <c r="E64" s="74"/>
      <c r="F64" s="74"/>
      <c r="G64" s="74"/>
    </row>
    <row r="65" spans="2:7" hidden="1">
      <c r="B65" s="74"/>
      <c r="C65" s="74"/>
      <c r="D65" s="74"/>
      <c r="E65" s="74"/>
      <c r="F65" s="74"/>
      <c r="G65" s="74"/>
    </row>
    <row r="66" spans="2:7" hidden="1">
      <c r="B66" s="74"/>
      <c r="C66" s="74"/>
      <c r="D66" s="74"/>
      <c r="E66" s="74"/>
      <c r="F66" s="74"/>
      <c r="G66" s="74"/>
    </row>
    <row r="67" spans="2:7" hidden="1">
      <c r="B67" s="74"/>
      <c r="C67" s="74"/>
      <c r="D67" s="74"/>
      <c r="E67" s="74"/>
      <c r="F67" s="74"/>
      <c r="G67" s="74"/>
    </row>
    <row r="68" spans="2:7" hidden="1">
      <c r="B68" s="74"/>
      <c r="C68" s="74"/>
      <c r="D68" s="74"/>
      <c r="E68" s="74"/>
      <c r="F68" s="74"/>
      <c r="G68" s="74"/>
    </row>
    <row r="69" spans="2:7" hidden="1">
      <c r="B69" s="74"/>
      <c r="C69" s="74"/>
      <c r="D69" s="74"/>
      <c r="E69" s="74"/>
      <c r="F69" s="74"/>
      <c r="G69" s="74"/>
    </row>
    <row r="70" spans="2:7" hidden="1">
      <c r="B70" s="74"/>
      <c r="C70" s="74"/>
      <c r="D70" s="74"/>
      <c r="E70" s="74"/>
      <c r="F70" s="74"/>
      <c r="G70" s="74"/>
    </row>
    <row r="71" spans="2:7" hidden="1">
      <c r="B71" s="74"/>
      <c r="C71" s="74"/>
      <c r="D71" s="74"/>
      <c r="E71" s="74"/>
      <c r="F71" s="74"/>
      <c r="G71" s="74"/>
    </row>
  </sheetData>
  <sheetProtection password="E727" sheet="1" objects="1" scenarios="1" selectLockedCells="1"/>
  <customSheetViews>
    <customSheetView guid="{1C6F7EB1-966B-4B9A-8DC7-91574CBFD378}" fitToPage="1">
      <pageMargins left="0.25" right="0.25" top="0.75" bottom="0.75" header="0.3" footer="0.3"/>
      <pageSetup scale="65" orientation="landscape" r:id="rId1"/>
      <headerFooter>
        <oddHeader>&amp;C&amp;G</oddHeader>
      </headerFooter>
    </customSheetView>
    <customSheetView guid="{D74BCB23-1516-412E-B6F3-088F98D88FC8}" fitToPage="1">
      <selection activeCell="C6" sqref="C6:D6"/>
      <pageMargins left="0.25" right="0.25" top="0.75" bottom="0.75" header="0.3" footer="0.3"/>
      <pageSetup scale="65" orientation="landscape" r:id="rId2"/>
      <headerFooter>
        <oddHeader>&amp;C&amp;G</oddHeader>
      </headerFooter>
    </customSheetView>
    <customSheetView guid="{80E7DA02-1B60-4892-8DF8-F1D90CFB8D6E}" fitToPage="1">
      <selection activeCell="C19" sqref="C19"/>
      <pageMargins left="0.25" right="0.25" top="0.75" bottom="0.75" header="0.3" footer="0.3"/>
      <pageSetup scale="65" orientation="landscape" r:id="rId3"/>
      <headerFooter>
        <oddHeader>&amp;C&amp;G</oddHeader>
      </headerFooter>
    </customSheetView>
    <customSheetView guid="{E42DFDCF-263A-44ED-973B-7D34AF1F44E1}" fitToPage="1">
      <pageMargins left="0.25" right="0.25" top="0.75" bottom="0.75" header="0.3" footer="0.3"/>
      <pageSetup scale="65" orientation="landscape" r:id="rId4"/>
      <headerFooter>
        <oddHeader>&amp;C&amp;G</oddHeader>
      </headerFooter>
    </customSheetView>
    <customSheetView guid="{ED49C49A-6049-47A5-8E7A-75CF87152D2E}" fitToPage="1" hiddenRows="1" hiddenColumns="1">
      <selection activeCell="A5" sqref="A5"/>
      <pageMargins left="0.25" right="0.25" top="0.75" bottom="0.75" header="0.3" footer="0.3"/>
      <pageSetup scale="65" orientation="landscape" r:id="rId5"/>
      <headerFooter>
        <oddHeader>&amp;C&amp;G</oddHeader>
      </headerFooter>
    </customSheetView>
  </customSheetViews>
  <mergeCells count="49">
    <mergeCell ref="B3:G3"/>
    <mergeCell ref="B57:C57"/>
    <mergeCell ref="B47:B51"/>
    <mergeCell ref="D47:F47"/>
    <mergeCell ref="D48:F48"/>
    <mergeCell ref="D49:F49"/>
    <mergeCell ref="D50:F50"/>
    <mergeCell ref="C51:F51"/>
    <mergeCell ref="D53:F53"/>
    <mergeCell ref="C54:F54"/>
    <mergeCell ref="D52:F52"/>
    <mergeCell ref="B52:B54"/>
    <mergeCell ref="B32:B35"/>
    <mergeCell ref="C35:F35"/>
    <mergeCell ref="B36:B37"/>
    <mergeCell ref="B38:B46"/>
    <mergeCell ref="D42:F42"/>
    <mergeCell ref="D43:F43"/>
    <mergeCell ref="D45:F45"/>
    <mergeCell ref="C46:F46"/>
    <mergeCell ref="C37:F37"/>
    <mergeCell ref="D39:F39"/>
    <mergeCell ref="D40:F40"/>
    <mergeCell ref="D41:F41"/>
    <mergeCell ref="D44:F44"/>
    <mergeCell ref="D32:F32"/>
    <mergeCell ref="D38:F38"/>
    <mergeCell ref="D33:F33"/>
    <mergeCell ref="D34:F34"/>
    <mergeCell ref="C5:D5"/>
    <mergeCell ref="C6:D6"/>
    <mergeCell ref="B16:G16"/>
    <mergeCell ref="B19:B31"/>
    <mergeCell ref="D23:F23"/>
    <mergeCell ref="B8:G8"/>
    <mergeCell ref="D18:F18"/>
    <mergeCell ref="D19:F19"/>
    <mergeCell ref="D20:F20"/>
    <mergeCell ref="D21:F21"/>
    <mergeCell ref="D22:F22"/>
    <mergeCell ref="D36:F36"/>
    <mergeCell ref="D29:F29"/>
    <mergeCell ref="C31:F31"/>
    <mergeCell ref="D24:F24"/>
    <mergeCell ref="D25:F25"/>
    <mergeCell ref="D26:F26"/>
    <mergeCell ref="D27:F27"/>
    <mergeCell ref="D28:F28"/>
    <mergeCell ref="D30:F30"/>
  </mergeCells>
  <pageMargins left="0.25" right="0.25" top="0.75" bottom="0.75" header="0.3" footer="0.3"/>
  <pageSetup scale="65" orientation="landscape" r:id="rId6"/>
  <headerFooter>
    <oddHeader>&amp;C&amp;G</oddHeader>
  </headerFooter>
  <legacyDrawingHF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J234"/>
  <sheetViews>
    <sheetView zoomScale="90" zoomScaleNormal="90" workbookViewId="0">
      <selection activeCell="D20" sqref="D20:F20"/>
    </sheetView>
  </sheetViews>
  <sheetFormatPr baseColWidth="10" defaultColWidth="0" defaultRowHeight="15" zeroHeight="1"/>
  <cols>
    <col min="1" max="1" width="11.42578125" style="1" customWidth="1"/>
    <col min="2" max="2" width="25.85546875" style="1" bestFit="1" customWidth="1"/>
    <col min="3" max="3" width="30.7109375" style="1" customWidth="1"/>
    <col min="4" max="4" width="45" style="1" customWidth="1"/>
    <col min="5" max="7" width="30.7109375" style="1" customWidth="1"/>
    <col min="8" max="8" width="11.42578125" style="1" customWidth="1"/>
    <col min="9" max="9" width="11.42578125" style="1" hidden="1" customWidth="1"/>
    <col min="10" max="10" width="36.140625" style="1" hidden="1" customWidth="1"/>
    <col min="11" max="16384" width="11.42578125" style="1" hidden="1"/>
  </cols>
  <sheetData>
    <row r="1" spans="2:7"/>
    <row r="2" spans="2:7"/>
    <row r="3" spans="2:7" ht="18.75">
      <c r="B3" s="224" t="s">
        <v>578</v>
      </c>
      <c r="C3" s="224"/>
      <c r="D3" s="224"/>
      <c r="E3" s="224"/>
      <c r="F3" s="224"/>
      <c r="G3" s="224"/>
    </row>
    <row r="4" spans="2:7"/>
    <row r="5" spans="2:7" ht="23.25">
      <c r="B5" s="55" t="s">
        <v>0</v>
      </c>
      <c r="C5" s="270" t="str">
        <f>+RPP_2017!C4</f>
        <v>COLIMA</v>
      </c>
      <c r="D5" s="270"/>
    </row>
    <row r="6" spans="2:7" ht="23.25">
      <c r="B6" s="55" t="s">
        <v>32</v>
      </c>
      <c r="C6" s="270" t="str">
        <f>+RPP_2017!M4</f>
        <v>DICIEMBRE</v>
      </c>
      <c r="D6" s="270"/>
    </row>
    <row r="7" spans="2:7"/>
    <row r="8" spans="2:7">
      <c r="B8" s="273" t="s">
        <v>520</v>
      </c>
      <c r="C8" s="273"/>
      <c r="D8" s="273"/>
      <c r="E8" s="273"/>
      <c r="F8" s="273"/>
      <c r="G8" s="273"/>
    </row>
    <row r="9" spans="2:7">
      <c r="B9" s="172" t="s">
        <v>68</v>
      </c>
      <c r="C9" s="172" t="s">
        <v>512</v>
      </c>
      <c r="D9" s="172" t="s">
        <v>69</v>
      </c>
      <c r="E9" s="172" t="s">
        <v>511</v>
      </c>
      <c r="F9" s="172" t="s">
        <v>513</v>
      </c>
      <c r="G9" s="172" t="s">
        <v>514</v>
      </c>
    </row>
    <row r="10" spans="2:7">
      <c r="B10" s="174">
        <v>1000</v>
      </c>
      <c r="C10" s="44">
        <f>+RPP_2017!C72</f>
        <v>25241362</v>
      </c>
      <c r="D10" s="45">
        <f>+RPP_2017!D72</f>
        <v>25241362</v>
      </c>
      <c r="E10" s="45">
        <f>+RPP_2017!E72</f>
        <v>24681164.010000002</v>
      </c>
      <c r="F10" s="45">
        <f>+RPP_2017!F72</f>
        <v>0</v>
      </c>
      <c r="G10" s="44">
        <f>+D10-E10-F10</f>
        <v>560197.98999999836</v>
      </c>
    </row>
    <row r="11" spans="2:7">
      <c r="B11" s="174">
        <v>2000</v>
      </c>
      <c r="C11" s="44">
        <f>+RPP_2017!C73</f>
        <v>2171807</v>
      </c>
      <c r="D11" s="45">
        <f>+RPP_2017!D73</f>
        <v>2171807</v>
      </c>
      <c r="E11" s="45">
        <f>+RPP_2017!E73</f>
        <v>2214164.23</v>
      </c>
      <c r="F11" s="45">
        <f>+RPP_2017!F73</f>
        <v>0</v>
      </c>
      <c r="G11" s="44">
        <f>+D11-E11-F11</f>
        <v>-42357.229999999981</v>
      </c>
    </row>
    <row r="12" spans="2:7">
      <c r="B12" s="174">
        <v>3000</v>
      </c>
      <c r="C12" s="44">
        <f>+RPP_2017!C74</f>
        <v>5128874</v>
      </c>
      <c r="D12" s="45">
        <f>+RPP_2017!D74</f>
        <v>5128874</v>
      </c>
      <c r="E12" s="45">
        <f>+RPP_2017!E74</f>
        <v>5086516.7699999996</v>
      </c>
      <c r="F12" s="45">
        <f>+RPP_2017!F74</f>
        <v>0</v>
      </c>
      <c r="G12" s="44">
        <f>+D12-E12-F12</f>
        <v>42357.230000000447</v>
      </c>
    </row>
    <row r="13" spans="2:7">
      <c r="B13" s="174">
        <v>4000</v>
      </c>
      <c r="C13" s="44">
        <f>+RPP_2017!C75</f>
        <v>0</v>
      </c>
      <c r="D13" s="45">
        <f>+RPP_2017!D75</f>
        <v>0</v>
      </c>
      <c r="E13" s="45">
        <f>+RPP_2017!E75</f>
        <v>0</v>
      </c>
      <c r="F13" s="45">
        <f>+RPP_2017!F75</f>
        <v>0</v>
      </c>
      <c r="G13" s="44">
        <f>+D13-E13-F13</f>
        <v>0</v>
      </c>
    </row>
    <row r="14" spans="2:7" hidden="1">
      <c r="B14" s="174">
        <v>5000</v>
      </c>
      <c r="C14" s="44">
        <f>+RPP_2017!C76</f>
        <v>0</v>
      </c>
      <c r="D14" s="45">
        <f>+RPP_2017!D76</f>
        <v>0</v>
      </c>
      <c r="E14" s="45">
        <f>+RPP_2017!E76</f>
        <v>0</v>
      </c>
      <c r="F14" s="45">
        <f>+RPP_2017!F76</f>
        <v>0</v>
      </c>
      <c r="G14" s="44">
        <f>+D14-E14-F14</f>
        <v>0</v>
      </c>
    </row>
    <row r="15" spans="2:7">
      <c r="B15" s="175" t="s">
        <v>25</v>
      </c>
      <c r="C15" s="176">
        <f>+SUM(C10:C14)</f>
        <v>32542043</v>
      </c>
      <c r="D15" s="176">
        <f>+SUM(D10:D14)</f>
        <v>32542043</v>
      </c>
      <c r="E15" s="176">
        <f>+SUM(E10:E14)</f>
        <v>31981845.010000002</v>
      </c>
      <c r="F15" s="176">
        <f>+SUM(F10:F14)</f>
        <v>0</v>
      </c>
      <c r="G15" s="176">
        <f>+SUM(G10:G14)</f>
        <v>560197.98999999883</v>
      </c>
    </row>
    <row r="16" spans="2:7">
      <c r="B16" s="49"/>
      <c r="C16" s="50"/>
      <c r="D16" s="50"/>
      <c r="E16" s="50"/>
      <c r="F16" s="50"/>
      <c r="G16" s="50"/>
    </row>
    <row r="17" spans="2:7">
      <c r="B17" s="273" t="s">
        <v>540</v>
      </c>
      <c r="C17" s="273"/>
      <c r="D17" s="273"/>
      <c r="E17" s="273"/>
      <c r="F17" s="273"/>
      <c r="G17" s="273"/>
    </row>
    <row r="18" spans="2:7"/>
    <row r="19" spans="2:7">
      <c r="B19" s="187" t="s">
        <v>34</v>
      </c>
      <c r="C19" s="185" t="s">
        <v>70</v>
      </c>
      <c r="D19" s="277" t="s">
        <v>71</v>
      </c>
      <c r="E19" s="288"/>
      <c r="F19" s="278"/>
      <c r="G19" s="185" t="s">
        <v>515</v>
      </c>
    </row>
    <row r="20" spans="2:7" ht="15" customHeight="1">
      <c r="B20" s="283" t="str">
        <f>+[7]CALENDARIO!$C$19</f>
        <v>ATENCION A LA DEMANDA</v>
      </c>
      <c r="C20" s="83" t="s">
        <v>533</v>
      </c>
      <c r="D20" s="284" t="e">
        <f>+VLOOKUP(C20,CATALOGO!$C$79:$D$264,2,0)</f>
        <v>#N/A</v>
      </c>
      <c r="E20" s="285"/>
      <c r="F20" s="285"/>
      <c r="G20" s="61">
        <v>0</v>
      </c>
    </row>
    <row r="21" spans="2:7" ht="15" customHeight="1">
      <c r="B21" s="283"/>
      <c r="C21" s="83" t="s">
        <v>533</v>
      </c>
      <c r="D21" s="284" t="e">
        <f>+VLOOKUP(C21,CATALOGO!$C$79:$D$264,2,0)</f>
        <v>#N/A</v>
      </c>
      <c r="E21" s="285"/>
      <c r="F21" s="285"/>
      <c r="G21" s="61">
        <v>0</v>
      </c>
    </row>
    <row r="22" spans="2:7" ht="15" customHeight="1">
      <c r="B22" s="283"/>
      <c r="C22" s="83" t="s">
        <v>533</v>
      </c>
      <c r="D22" s="284" t="e">
        <f>+VLOOKUP(C22,CATALOGO!$C$79:$D$264,2,0)</f>
        <v>#N/A</v>
      </c>
      <c r="E22" s="285"/>
      <c r="F22" s="285"/>
      <c r="G22" s="61">
        <v>0</v>
      </c>
    </row>
    <row r="23" spans="2:7" ht="15" customHeight="1">
      <c r="B23" s="283"/>
      <c r="C23" s="83" t="s">
        <v>533</v>
      </c>
      <c r="D23" s="284" t="e">
        <f>+VLOOKUP(C23,CATALOGO!$C$79:$D$264,2,0)</f>
        <v>#N/A</v>
      </c>
      <c r="E23" s="285"/>
      <c r="F23" s="285"/>
      <c r="G23" s="61">
        <v>0</v>
      </c>
    </row>
    <row r="24" spans="2:7" ht="15" customHeight="1">
      <c r="B24" s="283"/>
      <c r="C24" s="83" t="s">
        <v>533</v>
      </c>
      <c r="D24" s="284" t="e">
        <f>+VLOOKUP(C24,CATALOGO!$C$79:$D$264,2,0)</f>
        <v>#N/A</v>
      </c>
      <c r="E24" s="285"/>
      <c r="F24" s="285"/>
      <c r="G24" s="61">
        <v>0</v>
      </c>
    </row>
    <row r="25" spans="2:7" ht="15" customHeight="1">
      <c r="B25" s="283"/>
      <c r="C25" s="83" t="s">
        <v>533</v>
      </c>
      <c r="D25" s="284" t="e">
        <f>+VLOOKUP(C25,CATALOGO!$C$79:$D$264,2,0)</f>
        <v>#N/A</v>
      </c>
      <c r="E25" s="285"/>
      <c r="F25" s="285"/>
      <c r="G25" s="61">
        <v>0</v>
      </c>
    </row>
    <row r="26" spans="2:7" ht="15" customHeight="1">
      <c r="B26" s="283"/>
      <c r="C26" s="83" t="s">
        <v>533</v>
      </c>
      <c r="D26" s="284" t="e">
        <f>+VLOOKUP(C26,CATALOGO!$C$79:$D$264,2,0)</f>
        <v>#N/A</v>
      </c>
      <c r="E26" s="285"/>
      <c r="F26" s="285"/>
      <c r="G26" s="61">
        <v>0</v>
      </c>
    </row>
    <row r="27" spans="2:7" ht="15" customHeight="1">
      <c r="B27" s="283"/>
      <c r="C27" s="83" t="s">
        <v>533</v>
      </c>
      <c r="D27" s="284" t="e">
        <f>+VLOOKUP(C27,CATALOGO!$C$79:$D$264,2,0)</f>
        <v>#N/A</v>
      </c>
      <c r="E27" s="285"/>
      <c r="F27" s="285"/>
      <c r="G27" s="61">
        <v>0</v>
      </c>
    </row>
    <row r="28" spans="2:7" ht="15" customHeight="1">
      <c r="B28" s="283"/>
      <c r="C28" s="83" t="s">
        <v>533</v>
      </c>
      <c r="D28" s="284" t="e">
        <f>+VLOOKUP(C28,CATALOGO!$C$79:$D$264,2,0)</f>
        <v>#N/A</v>
      </c>
      <c r="E28" s="285"/>
      <c r="F28" s="285"/>
      <c r="G28" s="61">
        <v>0</v>
      </c>
    </row>
    <row r="29" spans="2:7" ht="15" customHeight="1">
      <c r="B29" s="283"/>
      <c r="C29" s="83" t="s">
        <v>533</v>
      </c>
      <c r="D29" s="284" t="e">
        <f>+VLOOKUP(C29,CATALOGO!$C$79:$D$264,2,0)</f>
        <v>#N/A</v>
      </c>
      <c r="E29" s="285"/>
      <c r="F29" s="285"/>
      <c r="G29" s="61">
        <v>0</v>
      </c>
    </row>
    <row r="30" spans="2:7" ht="15" customHeight="1">
      <c r="B30" s="283"/>
      <c r="C30" s="83" t="s">
        <v>533</v>
      </c>
      <c r="D30" s="284" t="e">
        <f>+VLOOKUP(C30,CATALOGO!$C$79:$D$264,2,0)</f>
        <v>#N/A</v>
      </c>
      <c r="E30" s="285"/>
      <c r="F30" s="285"/>
      <c r="G30" s="61">
        <v>0</v>
      </c>
    </row>
    <row r="31" spans="2:7" ht="15" customHeight="1">
      <c r="B31" s="283"/>
      <c r="C31" s="83" t="s">
        <v>533</v>
      </c>
      <c r="D31" s="284" t="e">
        <f>+VLOOKUP(C31,CATALOGO!$C$79:$D$264,2,0)</f>
        <v>#N/A</v>
      </c>
      <c r="E31" s="285"/>
      <c r="F31" s="285"/>
      <c r="G31" s="61">
        <v>0</v>
      </c>
    </row>
    <row r="32" spans="2:7" ht="15" customHeight="1">
      <c r="B32" s="283"/>
      <c r="C32" s="83" t="s">
        <v>533</v>
      </c>
      <c r="D32" s="284" t="e">
        <f>+VLOOKUP(C32,CATALOGO!$C$79:$D$264,2,0)</f>
        <v>#N/A</v>
      </c>
      <c r="E32" s="285"/>
      <c r="F32" s="285"/>
      <c r="G32" s="61">
        <v>0</v>
      </c>
    </row>
    <row r="33" spans="2:7" ht="15" customHeight="1">
      <c r="B33" s="283"/>
      <c r="C33" s="83" t="s">
        <v>533</v>
      </c>
      <c r="D33" s="284" t="e">
        <f>+VLOOKUP(C33,CATALOGO!$C$79:$D$264,2,0)</f>
        <v>#N/A</v>
      </c>
      <c r="E33" s="285"/>
      <c r="F33" s="285"/>
      <c r="G33" s="61">
        <v>0</v>
      </c>
    </row>
    <row r="34" spans="2:7" ht="15" customHeight="1">
      <c r="B34" s="283"/>
      <c r="C34" s="58">
        <v>44105</v>
      </c>
      <c r="D34" s="267" t="str">
        <f>+VLOOKUP(C34,[8]CATALOGO!C43:D479,2,0)</f>
        <v>APOYO A VOLUNTARIOS QUE PARTICIPAN EN DIVERSOS PROGRAMAS FEDERALES</v>
      </c>
      <c r="E34" s="268"/>
      <c r="F34" s="268"/>
      <c r="G34" s="61">
        <v>0</v>
      </c>
    </row>
    <row r="35" spans="2:7" ht="15" customHeight="1">
      <c r="B35" s="283"/>
      <c r="C35" s="287" t="s">
        <v>516</v>
      </c>
      <c r="D35" s="287"/>
      <c r="E35" s="287"/>
      <c r="F35" s="287"/>
      <c r="G35" s="186">
        <f>+SUM(G20:G34)</f>
        <v>0</v>
      </c>
    </row>
    <row r="36" spans="2:7" ht="15" customHeight="1">
      <c r="B36" s="283" t="str">
        <f>+[7]CALENDARIO!$C$23</f>
        <v>FORMACIÓN</v>
      </c>
      <c r="C36" s="83">
        <v>38301</v>
      </c>
      <c r="D36" s="284" t="str">
        <f>+VLOOKUP(C36,CATALOGO!$C$79:$D$264,2,0)</f>
        <v>CONGRESOS Y CONVENCIONES</v>
      </c>
      <c r="E36" s="285"/>
      <c r="F36" s="285"/>
      <c r="G36" s="61">
        <v>13348.13</v>
      </c>
    </row>
    <row r="37" spans="2:7" ht="15" customHeight="1">
      <c r="B37" s="283"/>
      <c r="C37" s="83" t="s">
        <v>533</v>
      </c>
      <c r="D37" s="284" t="e">
        <f>+VLOOKUP(C37,CATALOGO!$C$79:$D$264,2,0)</f>
        <v>#N/A</v>
      </c>
      <c r="E37" s="285"/>
      <c r="F37" s="285"/>
      <c r="G37" s="61">
        <v>0</v>
      </c>
    </row>
    <row r="38" spans="2:7" ht="15" customHeight="1">
      <c r="B38" s="283"/>
      <c r="C38" s="83" t="s">
        <v>533</v>
      </c>
      <c r="D38" s="284" t="e">
        <f>+VLOOKUP(C38,CATALOGO!$C$79:$D$264,2,0)</f>
        <v>#N/A</v>
      </c>
      <c r="E38" s="285"/>
      <c r="F38" s="285"/>
      <c r="G38" s="61">
        <v>0</v>
      </c>
    </row>
    <row r="39" spans="2:7" ht="15" customHeight="1">
      <c r="B39" s="283"/>
      <c r="C39" s="83" t="s">
        <v>533</v>
      </c>
      <c r="D39" s="284" t="e">
        <f>+VLOOKUP(C39,CATALOGO!$C$79:$D$264,2,0)</f>
        <v>#N/A</v>
      </c>
      <c r="E39" s="285"/>
      <c r="F39" s="285"/>
      <c r="G39" s="61">
        <v>0</v>
      </c>
    </row>
    <row r="40" spans="2:7" ht="15" customHeight="1">
      <c r="B40" s="283"/>
      <c r="C40" s="83" t="s">
        <v>533</v>
      </c>
      <c r="D40" s="284" t="e">
        <f>+VLOOKUP(C40,CATALOGO!$C$79:$D$264,2,0)</f>
        <v>#N/A</v>
      </c>
      <c r="E40" s="285"/>
      <c r="F40" s="285"/>
      <c r="G40" s="61">
        <v>0</v>
      </c>
    </row>
    <row r="41" spans="2:7" ht="15" customHeight="1">
      <c r="B41" s="283"/>
      <c r="C41" s="83" t="s">
        <v>533</v>
      </c>
      <c r="D41" s="284" t="e">
        <f>+VLOOKUP(C41,CATALOGO!$C$79:$D$264,2,0)</f>
        <v>#N/A</v>
      </c>
      <c r="E41" s="285"/>
      <c r="F41" s="285"/>
      <c r="G41" s="61">
        <v>0</v>
      </c>
    </row>
    <row r="42" spans="2:7" ht="15" customHeight="1">
      <c r="B42" s="283"/>
      <c r="C42" s="83" t="s">
        <v>533</v>
      </c>
      <c r="D42" s="284" t="e">
        <f>+VLOOKUP(C42,CATALOGO!$C$79:$D$264,2,0)</f>
        <v>#N/A</v>
      </c>
      <c r="E42" s="285"/>
      <c r="F42" s="285"/>
      <c r="G42" s="61">
        <v>0</v>
      </c>
    </row>
    <row r="43" spans="2:7" ht="15" customHeight="1">
      <c r="B43" s="283"/>
      <c r="C43" s="83" t="s">
        <v>533</v>
      </c>
      <c r="D43" s="284" t="e">
        <f>+VLOOKUP(C43,CATALOGO!$C$79:$D$264,2,0)</f>
        <v>#N/A</v>
      </c>
      <c r="E43" s="285"/>
      <c r="F43" s="285"/>
      <c r="G43" s="61">
        <v>0</v>
      </c>
    </row>
    <row r="44" spans="2:7" ht="15" customHeight="1">
      <c r="B44" s="283"/>
      <c r="C44" s="83" t="s">
        <v>533</v>
      </c>
      <c r="D44" s="284" t="e">
        <f>+VLOOKUP(C44,CATALOGO!$C$79:$D$264,2,0)</f>
        <v>#N/A</v>
      </c>
      <c r="E44" s="285"/>
      <c r="F44" s="285"/>
      <c r="G44" s="61">
        <v>0</v>
      </c>
    </row>
    <row r="45" spans="2:7" ht="15" customHeight="1">
      <c r="B45" s="283"/>
      <c r="C45" s="83" t="s">
        <v>533</v>
      </c>
      <c r="D45" s="284" t="e">
        <f>+VLOOKUP(C45,CATALOGO!$C$79:$D$264,2,0)</f>
        <v>#N/A</v>
      </c>
      <c r="E45" s="285"/>
      <c r="F45" s="285"/>
      <c r="G45" s="61">
        <v>0</v>
      </c>
    </row>
    <row r="46" spans="2:7" ht="15" customHeight="1">
      <c r="B46" s="283"/>
      <c r="C46" s="83" t="s">
        <v>533</v>
      </c>
      <c r="D46" s="284" t="e">
        <f>+VLOOKUP(C46,CATALOGO!$C$79:$D$264,2,0)</f>
        <v>#N/A</v>
      </c>
      <c r="E46" s="285"/>
      <c r="F46" s="285"/>
      <c r="G46" s="61">
        <v>0</v>
      </c>
    </row>
    <row r="47" spans="2:7" ht="15" customHeight="1">
      <c r="B47" s="283"/>
      <c r="C47" s="83" t="s">
        <v>533</v>
      </c>
      <c r="D47" s="284" t="e">
        <f>+VLOOKUP(C47,CATALOGO!$C$79:$D$264,2,0)</f>
        <v>#N/A</v>
      </c>
      <c r="E47" s="285"/>
      <c r="F47" s="285"/>
      <c r="G47" s="61">
        <v>0</v>
      </c>
    </row>
    <row r="48" spans="2:7" ht="15" customHeight="1">
      <c r="B48" s="283"/>
      <c r="C48" s="83" t="s">
        <v>533</v>
      </c>
      <c r="D48" s="284" t="e">
        <f>+VLOOKUP(C48,CATALOGO!$C$79:$D$264,2,0)</f>
        <v>#N/A</v>
      </c>
      <c r="E48" s="285"/>
      <c r="F48" s="285"/>
      <c r="G48" s="61">
        <v>0</v>
      </c>
    </row>
    <row r="49" spans="2:7" ht="15" customHeight="1">
      <c r="B49" s="283"/>
      <c r="C49" s="83" t="s">
        <v>533</v>
      </c>
      <c r="D49" s="284" t="e">
        <f>+VLOOKUP(C49,CATALOGO!$C$79:$D$264,2,0)</f>
        <v>#N/A</v>
      </c>
      <c r="E49" s="285"/>
      <c r="F49" s="285"/>
      <c r="G49" s="61">
        <v>0</v>
      </c>
    </row>
    <row r="50" spans="2:7" ht="15" customHeight="1">
      <c r="B50" s="283"/>
      <c r="C50" s="58">
        <v>44105</v>
      </c>
      <c r="D50" s="267" t="str">
        <f>+VLOOKUP(C50,[8]CATALOGO!C53:D489,2,0)</f>
        <v>APOYO A VOLUNTARIOS QUE PARTICIPAN EN DIVERSOS PROGRAMAS FEDERALES</v>
      </c>
      <c r="E50" s="268"/>
      <c r="F50" s="268"/>
      <c r="G50" s="61">
        <v>0</v>
      </c>
    </row>
    <row r="51" spans="2:7" ht="15" customHeight="1">
      <c r="B51" s="283"/>
      <c r="C51" s="287" t="s">
        <v>529</v>
      </c>
      <c r="D51" s="287"/>
      <c r="E51" s="287"/>
      <c r="F51" s="287"/>
      <c r="G51" s="186">
        <f>+SUM(G36:G50)</f>
        <v>13348.13</v>
      </c>
    </row>
    <row r="52" spans="2:7" ht="15" customHeight="1">
      <c r="B52" s="283" t="str">
        <f>+[7]CALENDARIO!$C$40</f>
        <v>PLAZAS COMUNITARIAS</v>
      </c>
      <c r="C52" s="83" t="s">
        <v>533</v>
      </c>
      <c r="D52" s="284" t="e">
        <f>+VLOOKUP(C52,CATALOGO!$C$79:$D$264,2,0)</f>
        <v>#N/A</v>
      </c>
      <c r="E52" s="285"/>
      <c r="F52" s="285"/>
      <c r="G52" s="61">
        <v>0</v>
      </c>
    </row>
    <row r="53" spans="2:7" ht="15" customHeight="1">
      <c r="B53" s="283"/>
      <c r="C53" s="83" t="s">
        <v>533</v>
      </c>
      <c r="D53" s="284" t="e">
        <f>+VLOOKUP(C53,CATALOGO!$C$79:$D$264,2,0)</f>
        <v>#N/A</v>
      </c>
      <c r="E53" s="285"/>
      <c r="F53" s="285"/>
      <c r="G53" s="61">
        <v>0</v>
      </c>
    </row>
    <row r="54" spans="2:7" ht="15" customHeight="1">
      <c r="B54" s="283"/>
      <c r="C54" s="83" t="s">
        <v>533</v>
      </c>
      <c r="D54" s="284" t="e">
        <f>+VLOOKUP(C54,CATALOGO!$C$79:$D$264,2,0)</f>
        <v>#N/A</v>
      </c>
      <c r="E54" s="285"/>
      <c r="F54" s="285"/>
      <c r="G54" s="61">
        <v>0</v>
      </c>
    </row>
    <row r="55" spans="2:7" ht="15" customHeight="1">
      <c r="B55" s="283"/>
      <c r="C55" s="83" t="s">
        <v>533</v>
      </c>
      <c r="D55" s="284" t="e">
        <f>+VLOOKUP(C55,CATALOGO!$C$79:$D$264,2,0)</f>
        <v>#N/A</v>
      </c>
      <c r="E55" s="285"/>
      <c r="F55" s="285"/>
      <c r="G55" s="61">
        <v>0</v>
      </c>
    </row>
    <row r="56" spans="2:7" ht="15" customHeight="1">
      <c r="B56" s="283"/>
      <c r="C56" s="83" t="s">
        <v>533</v>
      </c>
      <c r="D56" s="284" t="e">
        <f>+VLOOKUP(C56,CATALOGO!$C$79:$D$264,2,0)</f>
        <v>#N/A</v>
      </c>
      <c r="E56" s="285"/>
      <c r="F56" s="285"/>
      <c r="G56" s="61">
        <v>0</v>
      </c>
    </row>
    <row r="57" spans="2:7" ht="15" customHeight="1">
      <c r="B57" s="283"/>
      <c r="C57" s="83" t="s">
        <v>533</v>
      </c>
      <c r="D57" s="284" t="e">
        <f>+VLOOKUP(C57,CATALOGO!$C$79:$D$264,2,0)</f>
        <v>#N/A</v>
      </c>
      <c r="E57" s="285"/>
      <c r="F57" s="285"/>
      <c r="G57" s="61">
        <v>0</v>
      </c>
    </row>
    <row r="58" spans="2:7" ht="15" customHeight="1">
      <c r="B58" s="283"/>
      <c r="C58" s="83" t="s">
        <v>533</v>
      </c>
      <c r="D58" s="284" t="e">
        <f>+VLOOKUP(C58,CATALOGO!$C$79:$D$264,2,0)</f>
        <v>#N/A</v>
      </c>
      <c r="E58" s="285"/>
      <c r="F58" s="285"/>
      <c r="G58" s="61">
        <v>0</v>
      </c>
    </row>
    <row r="59" spans="2:7" ht="15" customHeight="1">
      <c r="B59" s="283"/>
      <c r="C59" s="83" t="s">
        <v>533</v>
      </c>
      <c r="D59" s="284" t="e">
        <f>+VLOOKUP(C59,CATALOGO!$C$79:$D$264,2,0)</f>
        <v>#N/A</v>
      </c>
      <c r="E59" s="285"/>
      <c r="F59" s="285"/>
      <c r="G59" s="61">
        <v>0</v>
      </c>
    </row>
    <row r="60" spans="2:7" ht="15" customHeight="1">
      <c r="B60" s="283"/>
      <c r="C60" s="83" t="s">
        <v>533</v>
      </c>
      <c r="D60" s="284" t="e">
        <f>+VLOOKUP(C60,CATALOGO!$C$79:$D$264,2,0)</f>
        <v>#N/A</v>
      </c>
      <c r="E60" s="285"/>
      <c r="F60" s="285"/>
      <c r="G60" s="61">
        <v>0</v>
      </c>
    </row>
    <row r="61" spans="2:7" ht="15" customHeight="1">
      <c r="B61" s="283"/>
      <c r="C61" s="83" t="s">
        <v>533</v>
      </c>
      <c r="D61" s="284" t="e">
        <f>+VLOOKUP(C61,CATALOGO!$C$79:$D$264,2,0)</f>
        <v>#N/A</v>
      </c>
      <c r="E61" s="285"/>
      <c r="F61" s="285"/>
      <c r="G61" s="61">
        <v>0</v>
      </c>
    </row>
    <row r="62" spans="2:7" ht="15" customHeight="1">
      <c r="B62" s="283"/>
      <c r="C62" s="83" t="s">
        <v>533</v>
      </c>
      <c r="D62" s="284" t="e">
        <f>+VLOOKUP(C62,CATALOGO!$C$79:$D$264,2,0)</f>
        <v>#N/A</v>
      </c>
      <c r="E62" s="285"/>
      <c r="F62" s="285"/>
      <c r="G62" s="61">
        <v>0</v>
      </c>
    </row>
    <row r="63" spans="2:7" ht="15" customHeight="1">
      <c r="B63" s="283"/>
      <c r="C63" s="83" t="s">
        <v>533</v>
      </c>
      <c r="D63" s="284" t="e">
        <f>+VLOOKUP(C63,CATALOGO!$C$79:$D$264,2,0)</f>
        <v>#N/A</v>
      </c>
      <c r="E63" s="285"/>
      <c r="F63" s="285"/>
      <c r="G63" s="61">
        <v>0</v>
      </c>
    </row>
    <row r="64" spans="2:7" ht="15" customHeight="1">
      <c r="B64" s="283"/>
      <c r="C64" s="83" t="s">
        <v>533</v>
      </c>
      <c r="D64" s="284" t="e">
        <f>+VLOOKUP(C64,CATALOGO!$C$79:$D$264,2,0)</f>
        <v>#N/A</v>
      </c>
      <c r="E64" s="285"/>
      <c r="F64" s="285"/>
      <c r="G64" s="61">
        <v>0</v>
      </c>
    </row>
    <row r="65" spans="2:7" ht="15" customHeight="1">
      <c r="B65" s="283"/>
      <c r="C65" s="83" t="s">
        <v>533</v>
      </c>
      <c r="D65" s="284" t="e">
        <f>+VLOOKUP(C65,CATALOGO!$C$79:$D$264,2,0)</f>
        <v>#N/A</v>
      </c>
      <c r="E65" s="285"/>
      <c r="F65" s="285"/>
      <c r="G65" s="61">
        <v>0</v>
      </c>
    </row>
    <row r="66" spans="2:7" ht="15" customHeight="1">
      <c r="B66" s="283"/>
      <c r="C66" s="83" t="s">
        <v>533</v>
      </c>
      <c r="D66" s="284" t="e">
        <f>+VLOOKUP(C66,CATALOGO!$C$79:$D$264,2,0)</f>
        <v>#N/A</v>
      </c>
      <c r="E66" s="285"/>
      <c r="F66" s="285"/>
      <c r="G66" s="61">
        <v>0</v>
      </c>
    </row>
    <row r="67" spans="2:7" ht="15" customHeight="1">
      <c r="B67" s="283"/>
      <c r="C67" s="58">
        <v>44105</v>
      </c>
      <c r="D67" s="267" t="str">
        <f>+VLOOKUP(C67,[8]CATALOGO!C64:D500,2,0)</f>
        <v>APOYO A VOLUNTARIOS QUE PARTICIPAN EN DIVERSOS PROGRAMAS FEDERALES</v>
      </c>
      <c r="E67" s="268"/>
      <c r="F67" s="268"/>
      <c r="G67" s="61">
        <v>0</v>
      </c>
    </row>
    <row r="68" spans="2:7" ht="15" customHeight="1">
      <c r="B68" s="283"/>
      <c r="C68" s="287" t="s">
        <v>528</v>
      </c>
      <c r="D68" s="287"/>
      <c r="E68" s="287"/>
      <c r="F68" s="287"/>
      <c r="G68" s="186">
        <f>+SUM(G52:G67)</f>
        <v>0</v>
      </c>
    </row>
    <row r="69" spans="2:7" ht="15" customHeight="1">
      <c r="B69" s="283" t="s">
        <v>49</v>
      </c>
      <c r="C69" s="83" t="s">
        <v>533</v>
      </c>
      <c r="D69" s="284" t="e">
        <f>+VLOOKUP(C69,CATALOGO!$C$79:$D$264,2,0)</f>
        <v>#N/A</v>
      </c>
      <c r="E69" s="285"/>
      <c r="F69" s="285"/>
      <c r="G69" s="61">
        <v>0</v>
      </c>
    </row>
    <row r="70" spans="2:7" ht="15" customHeight="1">
      <c r="B70" s="283"/>
      <c r="C70" s="83" t="s">
        <v>533</v>
      </c>
      <c r="D70" s="284" t="e">
        <f>+VLOOKUP(C70,CATALOGO!$C$79:$D$264,2,0)</f>
        <v>#N/A</v>
      </c>
      <c r="E70" s="285"/>
      <c r="F70" s="285"/>
      <c r="G70" s="61">
        <v>0</v>
      </c>
    </row>
    <row r="71" spans="2:7" ht="15" customHeight="1">
      <c r="B71" s="283"/>
      <c r="C71" s="83" t="s">
        <v>533</v>
      </c>
      <c r="D71" s="284" t="e">
        <f>+VLOOKUP(C71,CATALOGO!$C$79:$D$264,2,0)</f>
        <v>#N/A</v>
      </c>
      <c r="E71" s="285"/>
      <c r="F71" s="285"/>
      <c r="G71" s="61">
        <v>0</v>
      </c>
    </row>
    <row r="72" spans="2:7" ht="15" customHeight="1">
      <c r="B72" s="283"/>
      <c r="C72" s="83" t="s">
        <v>533</v>
      </c>
      <c r="D72" s="284" t="e">
        <f>+VLOOKUP(C72,CATALOGO!$C$79:$D$264,2,0)</f>
        <v>#N/A</v>
      </c>
      <c r="E72" s="285"/>
      <c r="F72" s="285"/>
      <c r="G72" s="61">
        <v>0</v>
      </c>
    </row>
    <row r="73" spans="2:7" ht="15" customHeight="1">
      <c r="B73" s="283"/>
      <c r="C73" s="83" t="s">
        <v>533</v>
      </c>
      <c r="D73" s="284" t="e">
        <f>+VLOOKUP(C73,CATALOGO!$C$79:$D$264,2,0)</f>
        <v>#N/A</v>
      </c>
      <c r="E73" s="285"/>
      <c r="F73" s="285"/>
      <c r="G73" s="61">
        <v>0</v>
      </c>
    </row>
    <row r="74" spans="2:7" ht="15" customHeight="1">
      <c r="B74" s="283"/>
      <c r="C74" s="83" t="s">
        <v>533</v>
      </c>
      <c r="D74" s="284" t="e">
        <f>+VLOOKUP(C74,CATALOGO!$C$79:$D$264,2,0)</f>
        <v>#N/A</v>
      </c>
      <c r="E74" s="285"/>
      <c r="F74" s="285"/>
      <c r="G74" s="61">
        <v>0</v>
      </c>
    </row>
    <row r="75" spans="2:7" ht="15" customHeight="1">
      <c r="B75" s="283"/>
      <c r="C75" s="83" t="s">
        <v>533</v>
      </c>
      <c r="D75" s="284" t="e">
        <f>+VLOOKUP(C75,CATALOGO!$C$79:$D$264,2,0)</f>
        <v>#N/A</v>
      </c>
      <c r="E75" s="285"/>
      <c r="F75" s="285"/>
      <c r="G75" s="61">
        <v>0</v>
      </c>
    </row>
    <row r="76" spans="2:7" ht="15" customHeight="1">
      <c r="B76" s="283"/>
      <c r="C76" s="83" t="s">
        <v>533</v>
      </c>
      <c r="D76" s="284" t="e">
        <f>+VLOOKUP(C76,CATALOGO!$C$79:$D$264,2,0)</f>
        <v>#N/A</v>
      </c>
      <c r="E76" s="285"/>
      <c r="F76" s="285"/>
      <c r="G76" s="61">
        <v>0</v>
      </c>
    </row>
    <row r="77" spans="2:7" ht="15" customHeight="1">
      <c r="B77" s="283"/>
      <c r="C77" s="83" t="s">
        <v>533</v>
      </c>
      <c r="D77" s="284" t="e">
        <f>+VLOOKUP(C77,CATALOGO!$C$79:$D$264,2,0)</f>
        <v>#N/A</v>
      </c>
      <c r="E77" s="285"/>
      <c r="F77" s="285"/>
      <c r="G77" s="61">
        <v>0</v>
      </c>
    </row>
    <row r="78" spans="2:7" ht="15" customHeight="1">
      <c r="B78" s="283"/>
      <c r="C78" s="83" t="s">
        <v>533</v>
      </c>
      <c r="D78" s="284" t="e">
        <f>+VLOOKUP(C78,CATALOGO!$C$79:$D$264,2,0)</f>
        <v>#N/A</v>
      </c>
      <c r="E78" s="285"/>
      <c r="F78" s="285"/>
      <c r="G78" s="61">
        <v>0</v>
      </c>
    </row>
    <row r="79" spans="2:7" ht="15" customHeight="1">
      <c r="B79" s="283"/>
      <c r="C79" s="83" t="s">
        <v>533</v>
      </c>
      <c r="D79" s="284" t="e">
        <f>+VLOOKUP(C79,CATALOGO!$C$79:$D$264,2,0)</f>
        <v>#N/A</v>
      </c>
      <c r="E79" s="285"/>
      <c r="F79" s="285"/>
      <c r="G79" s="61">
        <v>0</v>
      </c>
    </row>
    <row r="80" spans="2:7" ht="15" customHeight="1">
      <c r="B80" s="283"/>
      <c r="C80" s="83" t="s">
        <v>533</v>
      </c>
      <c r="D80" s="284" t="e">
        <f>+VLOOKUP(C80,CATALOGO!$C$79:$D$264,2,0)</f>
        <v>#N/A</v>
      </c>
      <c r="E80" s="285"/>
      <c r="F80" s="285"/>
      <c r="G80" s="61">
        <v>0</v>
      </c>
    </row>
    <row r="81" spans="2:7" ht="15" customHeight="1">
      <c r="B81" s="283"/>
      <c r="C81" s="83" t="s">
        <v>533</v>
      </c>
      <c r="D81" s="284" t="e">
        <f>+VLOOKUP(C81,CATALOGO!$C$79:$D$264,2,0)</f>
        <v>#N/A</v>
      </c>
      <c r="E81" s="285"/>
      <c r="F81" s="285"/>
      <c r="G81" s="61">
        <v>0</v>
      </c>
    </row>
    <row r="82" spans="2:7" ht="15" customHeight="1">
      <c r="B82" s="283"/>
      <c r="C82" s="83" t="s">
        <v>533</v>
      </c>
      <c r="D82" s="284" t="e">
        <f>+VLOOKUP(C82,CATALOGO!$C$79:$D$264,2,0)</f>
        <v>#N/A</v>
      </c>
      <c r="E82" s="285"/>
      <c r="F82" s="285"/>
      <c r="G82" s="61">
        <v>0</v>
      </c>
    </row>
    <row r="83" spans="2:7" ht="15" customHeight="1">
      <c r="B83" s="283"/>
      <c r="C83" s="83" t="s">
        <v>533</v>
      </c>
      <c r="D83" s="284" t="e">
        <f>+VLOOKUP(C83,CATALOGO!$C$79:$D$264,2,0)</f>
        <v>#N/A</v>
      </c>
      <c r="E83" s="285"/>
      <c r="F83" s="285"/>
      <c r="G83" s="61">
        <v>0</v>
      </c>
    </row>
    <row r="84" spans="2:7" ht="15" customHeight="1">
      <c r="B84" s="283"/>
      <c r="C84" s="58">
        <v>44105</v>
      </c>
      <c r="D84" s="267" t="str">
        <f>+VLOOKUP(C84,[8]CATALOGO!C81:D517,2,0)</f>
        <v>APOYO A VOLUNTARIOS QUE PARTICIPAN EN DIVERSOS PROGRAMAS FEDERALES</v>
      </c>
      <c r="E84" s="268"/>
      <c r="F84" s="268"/>
      <c r="G84" s="61">
        <v>0</v>
      </c>
    </row>
    <row r="85" spans="2:7" ht="15" customHeight="1">
      <c r="B85" s="283"/>
      <c r="C85" s="287" t="s">
        <v>570</v>
      </c>
      <c r="D85" s="287"/>
      <c r="E85" s="287"/>
      <c r="F85" s="287"/>
      <c r="G85" s="186">
        <f>+SUM(G69:G84)</f>
        <v>0</v>
      </c>
    </row>
    <row r="86" spans="2:7" ht="15" customHeight="1">
      <c r="B86" s="283" t="s">
        <v>43</v>
      </c>
      <c r="C86" s="83" t="s">
        <v>533</v>
      </c>
      <c r="D86" s="284" t="e">
        <f>+VLOOKUP(C86,CATALOGO!$C$79:$D$264,2,0)</f>
        <v>#N/A</v>
      </c>
      <c r="E86" s="285"/>
      <c r="F86" s="285"/>
      <c r="G86" s="61">
        <v>0</v>
      </c>
    </row>
    <row r="87" spans="2:7" ht="15" customHeight="1">
      <c r="B87" s="283"/>
      <c r="C87" s="83" t="s">
        <v>533</v>
      </c>
      <c r="D87" s="284" t="e">
        <f>+VLOOKUP(C87,CATALOGO!$C$79:$D$264,2,0)</f>
        <v>#N/A</v>
      </c>
      <c r="E87" s="285"/>
      <c r="F87" s="285"/>
      <c r="G87" s="61">
        <v>0</v>
      </c>
    </row>
    <row r="88" spans="2:7" ht="15" customHeight="1">
      <c r="B88" s="283"/>
      <c r="C88" s="83" t="s">
        <v>533</v>
      </c>
      <c r="D88" s="284" t="e">
        <f>+VLOOKUP(C88,CATALOGO!$C$79:$D$264,2,0)</f>
        <v>#N/A</v>
      </c>
      <c r="E88" s="285"/>
      <c r="F88" s="285"/>
      <c r="G88" s="61">
        <v>0</v>
      </c>
    </row>
    <row r="89" spans="2:7" ht="15" customHeight="1">
      <c r="B89" s="283"/>
      <c r="C89" s="83" t="s">
        <v>533</v>
      </c>
      <c r="D89" s="284" t="e">
        <f>+VLOOKUP(C89,CATALOGO!$C$79:$D$264,2,0)</f>
        <v>#N/A</v>
      </c>
      <c r="E89" s="285"/>
      <c r="F89" s="285"/>
      <c r="G89" s="61">
        <v>0</v>
      </c>
    </row>
    <row r="90" spans="2:7" ht="15" customHeight="1">
      <c r="B90" s="283"/>
      <c r="C90" s="83" t="s">
        <v>533</v>
      </c>
      <c r="D90" s="284" t="e">
        <f>+VLOOKUP(C90,CATALOGO!$C$79:$D$264,2,0)</f>
        <v>#N/A</v>
      </c>
      <c r="E90" s="285"/>
      <c r="F90" s="285"/>
      <c r="G90" s="61">
        <v>0</v>
      </c>
    </row>
    <row r="91" spans="2:7" ht="15" customHeight="1">
      <c r="B91" s="283"/>
      <c r="C91" s="83" t="s">
        <v>533</v>
      </c>
      <c r="D91" s="284" t="e">
        <f>+VLOOKUP(C91,CATALOGO!$C$79:$D$264,2,0)</f>
        <v>#N/A</v>
      </c>
      <c r="E91" s="285"/>
      <c r="F91" s="285"/>
      <c r="G91" s="61">
        <v>0</v>
      </c>
    </row>
    <row r="92" spans="2:7" ht="15" customHeight="1">
      <c r="B92" s="283"/>
      <c r="C92" s="83" t="s">
        <v>533</v>
      </c>
      <c r="D92" s="284" t="e">
        <f>+VLOOKUP(C92,CATALOGO!$C$79:$D$264,2,0)</f>
        <v>#N/A</v>
      </c>
      <c r="E92" s="285"/>
      <c r="F92" s="285"/>
      <c r="G92" s="61">
        <v>0</v>
      </c>
    </row>
    <row r="93" spans="2:7" ht="15" customHeight="1">
      <c r="B93" s="283"/>
      <c r="C93" s="83" t="s">
        <v>533</v>
      </c>
      <c r="D93" s="284" t="e">
        <f>+VLOOKUP(C93,CATALOGO!$C$79:$D$264,2,0)</f>
        <v>#N/A</v>
      </c>
      <c r="E93" s="285"/>
      <c r="F93" s="285"/>
      <c r="G93" s="61">
        <v>0</v>
      </c>
    </row>
    <row r="94" spans="2:7" ht="15" customHeight="1">
      <c r="B94" s="283"/>
      <c r="C94" s="83" t="s">
        <v>533</v>
      </c>
      <c r="D94" s="284" t="e">
        <f>+VLOOKUP(C94,CATALOGO!$C$79:$D$264,2,0)</f>
        <v>#N/A</v>
      </c>
      <c r="E94" s="285"/>
      <c r="F94" s="285"/>
      <c r="G94" s="61">
        <v>0</v>
      </c>
    </row>
    <row r="95" spans="2:7" ht="15" customHeight="1">
      <c r="B95" s="283"/>
      <c r="C95" s="83" t="s">
        <v>533</v>
      </c>
      <c r="D95" s="284" t="e">
        <f>+VLOOKUP(C95,CATALOGO!$C$79:$D$264,2,0)</f>
        <v>#N/A</v>
      </c>
      <c r="E95" s="285"/>
      <c r="F95" s="285"/>
      <c r="G95" s="61">
        <v>0</v>
      </c>
    </row>
    <row r="96" spans="2:7" ht="15" customHeight="1">
      <c r="B96" s="283"/>
      <c r="C96" s="83" t="s">
        <v>533</v>
      </c>
      <c r="D96" s="284" t="e">
        <f>+VLOOKUP(C96,CATALOGO!$C$79:$D$264,2,0)</f>
        <v>#N/A</v>
      </c>
      <c r="E96" s="285"/>
      <c r="F96" s="285"/>
      <c r="G96" s="61">
        <v>0</v>
      </c>
    </row>
    <row r="97" spans="2:7" ht="15" customHeight="1">
      <c r="B97" s="283"/>
      <c r="C97" s="83" t="s">
        <v>533</v>
      </c>
      <c r="D97" s="284" t="e">
        <f>+VLOOKUP(C97,CATALOGO!$C$79:$D$264,2,0)</f>
        <v>#N/A</v>
      </c>
      <c r="E97" s="285"/>
      <c r="F97" s="285"/>
      <c r="G97" s="61">
        <v>0</v>
      </c>
    </row>
    <row r="98" spans="2:7" ht="15" customHeight="1">
      <c r="B98" s="283"/>
      <c r="C98" s="83" t="s">
        <v>533</v>
      </c>
      <c r="D98" s="284" t="e">
        <f>+VLOOKUP(C98,CATALOGO!$C$79:$D$264,2,0)</f>
        <v>#N/A</v>
      </c>
      <c r="E98" s="285"/>
      <c r="F98" s="285"/>
      <c r="G98" s="61">
        <v>0</v>
      </c>
    </row>
    <row r="99" spans="2:7" ht="15" customHeight="1">
      <c r="B99" s="283"/>
      <c r="C99" s="83" t="s">
        <v>533</v>
      </c>
      <c r="D99" s="284" t="e">
        <f>+VLOOKUP(C99,CATALOGO!$C$79:$D$264,2,0)</f>
        <v>#N/A</v>
      </c>
      <c r="E99" s="285"/>
      <c r="F99" s="285"/>
      <c r="G99" s="61">
        <v>0</v>
      </c>
    </row>
    <row r="100" spans="2:7" ht="15" customHeight="1">
      <c r="B100" s="283"/>
      <c r="C100" s="83" t="s">
        <v>533</v>
      </c>
      <c r="D100" s="284" t="e">
        <f>+VLOOKUP(C100,CATALOGO!$C$79:$D$264,2,0)</f>
        <v>#N/A</v>
      </c>
      <c r="E100" s="285"/>
      <c r="F100" s="285"/>
      <c r="G100" s="61">
        <v>0</v>
      </c>
    </row>
    <row r="101" spans="2:7" ht="15" customHeight="1">
      <c r="B101" s="283"/>
      <c r="C101" s="58">
        <v>44105</v>
      </c>
      <c r="D101" s="267" t="str">
        <f>+VLOOKUP(C101,[8]CATALOGO!C98:D534,2,0)</f>
        <v>APOYO A VOLUNTARIOS QUE PARTICIPAN EN DIVERSOS PROGRAMAS FEDERALES</v>
      </c>
      <c r="E101" s="268"/>
      <c r="F101" s="268"/>
      <c r="G101" s="61">
        <v>0</v>
      </c>
    </row>
    <row r="102" spans="2:7" ht="15" customHeight="1">
      <c r="B102" s="283"/>
      <c r="C102" s="286" t="s">
        <v>604</v>
      </c>
      <c r="D102" s="286"/>
      <c r="E102" s="286"/>
      <c r="F102" s="286"/>
      <c r="G102" s="188">
        <f>+SUM(G86:G101)</f>
        <v>0</v>
      </c>
    </row>
    <row r="103" spans="2:7" ht="15" customHeight="1">
      <c r="B103" s="283" t="s">
        <v>571</v>
      </c>
      <c r="C103" s="83" t="s">
        <v>533</v>
      </c>
      <c r="D103" s="284" t="e">
        <f>+VLOOKUP(C103,CATALOGO!$C$79:$D$264,2,0)</f>
        <v>#N/A</v>
      </c>
      <c r="E103" s="285"/>
      <c r="F103" s="285"/>
      <c r="G103" s="61">
        <v>0</v>
      </c>
    </row>
    <row r="104" spans="2:7" ht="15" customHeight="1">
      <c r="B104" s="283"/>
      <c r="C104" s="83" t="s">
        <v>533</v>
      </c>
      <c r="D104" s="284" t="e">
        <f>+VLOOKUP(C104,CATALOGO!$C$79:$D$264,2,0)</f>
        <v>#N/A</v>
      </c>
      <c r="E104" s="285"/>
      <c r="F104" s="285"/>
      <c r="G104" s="61">
        <v>0</v>
      </c>
    </row>
    <row r="105" spans="2:7" ht="15" customHeight="1">
      <c r="B105" s="283"/>
      <c r="C105" s="83" t="s">
        <v>533</v>
      </c>
      <c r="D105" s="284" t="e">
        <f>+VLOOKUP(C105,CATALOGO!$C$79:$D$264,2,0)</f>
        <v>#N/A</v>
      </c>
      <c r="E105" s="285"/>
      <c r="F105" s="285"/>
      <c r="G105" s="61">
        <v>0</v>
      </c>
    </row>
    <row r="106" spans="2:7" ht="15" customHeight="1">
      <c r="B106" s="283"/>
      <c r="C106" s="83" t="s">
        <v>533</v>
      </c>
      <c r="D106" s="284" t="e">
        <f>+VLOOKUP(C106,CATALOGO!$C$79:$D$264,2,0)</f>
        <v>#N/A</v>
      </c>
      <c r="E106" s="285"/>
      <c r="F106" s="285"/>
      <c r="G106" s="61">
        <v>0</v>
      </c>
    </row>
    <row r="107" spans="2:7" ht="15" customHeight="1">
      <c r="B107" s="283"/>
      <c r="C107" s="83" t="s">
        <v>533</v>
      </c>
      <c r="D107" s="284" t="e">
        <f>+VLOOKUP(C107,CATALOGO!$C$79:$D$264,2,0)</f>
        <v>#N/A</v>
      </c>
      <c r="E107" s="285"/>
      <c r="F107" s="285"/>
      <c r="G107" s="61">
        <v>0</v>
      </c>
    </row>
    <row r="108" spans="2:7" ht="15" customHeight="1">
      <c r="B108" s="283"/>
      <c r="C108" s="83" t="s">
        <v>533</v>
      </c>
      <c r="D108" s="284" t="e">
        <f>+VLOOKUP(C108,CATALOGO!$C$79:$D$264,2,0)</f>
        <v>#N/A</v>
      </c>
      <c r="E108" s="285"/>
      <c r="F108" s="285"/>
      <c r="G108" s="61">
        <v>0</v>
      </c>
    </row>
    <row r="109" spans="2:7" ht="15" customHeight="1">
      <c r="B109" s="283"/>
      <c r="C109" s="83" t="s">
        <v>533</v>
      </c>
      <c r="D109" s="284" t="e">
        <f>+VLOOKUP(C109,CATALOGO!$C$79:$D$264,2,0)</f>
        <v>#N/A</v>
      </c>
      <c r="E109" s="285"/>
      <c r="F109" s="285"/>
      <c r="G109" s="61">
        <v>0</v>
      </c>
    </row>
    <row r="110" spans="2:7" ht="15" customHeight="1">
      <c r="B110" s="283"/>
      <c r="C110" s="83" t="s">
        <v>533</v>
      </c>
      <c r="D110" s="284" t="e">
        <f>+VLOOKUP(C110,CATALOGO!$C$79:$D$264,2,0)</f>
        <v>#N/A</v>
      </c>
      <c r="E110" s="285"/>
      <c r="F110" s="285"/>
      <c r="G110" s="61">
        <v>0</v>
      </c>
    </row>
    <row r="111" spans="2:7" ht="15" customHeight="1">
      <c r="B111" s="283"/>
      <c r="C111" s="83" t="s">
        <v>533</v>
      </c>
      <c r="D111" s="284" t="e">
        <f>+VLOOKUP(C111,CATALOGO!$C$79:$D$264,2,0)</f>
        <v>#N/A</v>
      </c>
      <c r="E111" s="285"/>
      <c r="F111" s="285"/>
      <c r="G111" s="61">
        <v>0</v>
      </c>
    </row>
    <row r="112" spans="2:7" ht="15" customHeight="1">
      <c r="B112" s="283"/>
      <c r="C112" s="83" t="s">
        <v>533</v>
      </c>
      <c r="D112" s="284" t="e">
        <f>+VLOOKUP(C112,CATALOGO!$C$79:$D$264,2,0)</f>
        <v>#N/A</v>
      </c>
      <c r="E112" s="285"/>
      <c r="F112" s="285"/>
      <c r="G112" s="61">
        <v>0</v>
      </c>
    </row>
    <row r="113" spans="2:7" ht="15" customHeight="1">
      <c r="B113" s="283"/>
      <c r="C113" s="83" t="s">
        <v>533</v>
      </c>
      <c r="D113" s="284" t="e">
        <f>+VLOOKUP(C113,CATALOGO!$C$79:$D$264,2,0)</f>
        <v>#N/A</v>
      </c>
      <c r="E113" s="285"/>
      <c r="F113" s="285"/>
      <c r="G113" s="61">
        <v>0</v>
      </c>
    </row>
    <row r="114" spans="2:7" ht="15" customHeight="1">
      <c r="B114" s="283"/>
      <c r="C114" s="83" t="s">
        <v>533</v>
      </c>
      <c r="D114" s="284" t="e">
        <f>+VLOOKUP(C114,CATALOGO!$C$79:$D$264,2,0)</f>
        <v>#N/A</v>
      </c>
      <c r="E114" s="285"/>
      <c r="F114" s="285"/>
      <c r="G114" s="61">
        <v>0</v>
      </c>
    </row>
    <row r="115" spans="2:7" ht="15" customHeight="1">
      <c r="B115" s="283"/>
      <c r="C115" s="83" t="s">
        <v>533</v>
      </c>
      <c r="D115" s="284" t="e">
        <f>+VLOOKUP(C115,CATALOGO!$C$79:$D$264,2,0)</f>
        <v>#N/A</v>
      </c>
      <c r="E115" s="285"/>
      <c r="F115" s="285"/>
      <c r="G115" s="61">
        <v>0</v>
      </c>
    </row>
    <row r="116" spans="2:7" ht="15" customHeight="1">
      <c r="B116" s="283"/>
      <c r="C116" s="83" t="s">
        <v>533</v>
      </c>
      <c r="D116" s="284" t="e">
        <f>+VLOOKUP(C116,CATALOGO!$C$79:$D$264,2,0)</f>
        <v>#N/A</v>
      </c>
      <c r="E116" s="285"/>
      <c r="F116" s="285"/>
      <c r="G116" s="61">
        <v>0</v>
      </c>
    </row>
    <row r="117" spans="2:7" ht="15" customHeight="1">
      <c r="B117" s="283"/>
      <c r="C117" s="83" t="s">
        <v>533</v>
      </c>
      <c r="D117" s="284" t="e">
        <f>+VLOOKUP(C117,CATALOGO!$C$79:$D$264,2,0)</f>
        <v>#N/A</v>
      </c>
      <c r="E117" s="285"/>
      <c r="F117" s="285"/>
      <c r="G117" s="61">
        <v>0</v>
      </c>
    </row>
    <row r="118" spans="2:7" ht="15" customHeight="1">
      <c r="B118" s="283"/>
      <c r="C118" s="58">
        <v>44105</v>
      </c>
      <c r="D118" s="267" t="str">
        <f>+VLOOKUP(C118,[8]CATALOGO!C115:D551,2,0)</f>
        <v>APOYO A VOLUNTARIOS QUE PARTICIPAN EN DIVERSOS PROGRAMAS FEDERALES</v>
      </c>
      <c r="E118" s="268"/>
      <c r="F118" s="268"/>
      <c r="G118" s="61">
        <v>0</v>
      </c>
    </row>
    <row r="119" spans="2:7" ht="15" customHeight="1">
      <c r="B119" s="283"/>
      <c r="C119" s="286" t="s">
        <v>603</v>
      </c>
      <c r="D119" s="286"/>
      <c r="E119" s="286"/>
      <c r="F119" s="286"/>
      <c r="G119" s="188">
        <f>+SUM(G103:G118)</f>
        <v>0</v>
      </c>
    </row>
    <row r="120" spans="2:7" ht="15" customHeight="1">
      <c r="B120" s="283" t="s">
        <v>522</v>
      </c>
      <c r="C120" s="83">
        <v>21101</v>
      </c>
      <c r="D120" s="284" t="str">
        <f>+VLOOKUP(C120,CATALOGO!$C$79:$D$264,2,0)</f>
        <v>MATERIALES Y ÚTILES DE OFICINA</v>
      </c>
      <c r="E120" s="285"/>
      <c r="F120" s="285"/>
      <c r="G120" s="61">
        <v>164496.54999999999</v>
      </c>
    </row>
    <row r="121" spans="2:7" ht="15" customHeight="1">
      <c r="B121" s="283"/>
      <c r="C121" s="83">
        <v>21201</v>
      </c>
      <c r="D121" s="284" t="str">
        <f>+VLOOKUP(C121,CATALOGO!$C$79:$D$264,2,0)</f>
        <v>MATERIALES Y ÚTILES DE IMPRESIÓN Y REPRODUCCIÓN</v>
      </c>
      <c r="E121" s="285"/>
      <c r="F121" s="285"/>
      <c r="G121" s="61">
        <v>194055.47</v>
      </c>
    </row>
    <row r="122" spans="2:7" ht="15" customHeight="1">
      <c r="B122" s="283"/>
      <c r="C122" s="83">
        <v>21401</v>
      </c>
      <c r="D122" s="284" t="str">
        <f>+VLOOKUP(C122,CATALOGO!$C$79:$D$264,2,0)</f>
        <v>MATERIALES Y ÚTILES PARA EL PROCESAMIENTO EN EQUIPOS Y BIENES INFORMÁTICOS</v>
      </c>
      <c r="E122" s="285"/>
      <c r="F122" s="285"/>
      <c r="G122" s="61">
        <v>6310.6</v>
      </c>
    </row>
    <row r="123" spans="2:7" ht="15" customHeight="1">
      <c r="B123" s="283"/>
      <c r="C123" s="83">
        <v>21501</v>
      </c>
      <c r="D123" s="284" t="str">
        <f>+VLOOKUP(C123,CATALOGO!$C$79:$D$264,2,0)</f>
        <v>MATERIAL DE APOYO INFORMATIVO</v>
      </c>
      <c r="E123" s="285"/>
      <c r="F123" s="285"/>
      <c r="G123" s="61">
        <v>3996</v>
      </c>
    </row>
    <row r="124" spans="2:7" ht="15" customHeight="1">
      <c r="B124" s="283"/>
      <c r="C124" s="83">
        <v>21601</v>
      </c>
      <c r="D124" s="284" t="str">
        <f>+VLOOKUP(C124,CATALOGO!$C$79:$D$264,2,0)</f>
        <v>MATERIAL DE LIMPIEZA</v>
      </c>
      <c r="E124" s="285"/>
      <c r="F124" s="285"/>
      <c r="G124" s="61">
        <v>133059.59</v>
      </c>
    </row>
    <row r="125" spans="2:7" ht="15" customHeight="1">
      <c r="B125" s="283"/>
      <c r="C125" s="83">
        <v>22104</v>
      </c>
      <c r="D125" s="284" t="str">
        <f>+VLOOKUP(C125,CATALOGO!$C$79:$D$264,2,0)</f>
        <v>PRODUCTOS ALIMENTICIOS PARA EL PERSONAL EN LAS INSTALACIONES DE LAS DEPENDENCIAS Y ENTIDADES</v>
      </c>
      <c r="E125" s="285"/>
      <c r="F125" s="285"/>
      <c r="G125" s="61">
        <v>71181.19</v>
      </c>
    </row>
    <row r="126" spans="2:7" ht="15" customHeight="1">
      <c r="B126" s="283"/>
      <c r="C126" s="83">
        <v>22106</v>
      </c>
      <c r="D126" s="284" t="str">
        <f>+VLOOKUP(C126,CATALOGO!$C$79:$D$264,2,0)</f>
        <v>PRODUCTOS ALIMENTICIOS PARA EL PERSONAL DERIVADO DE ACTIVIDADES EXTRAORDINARIAS</v>
      </c>
      <c r="E126" s="285"/>
      <c r="F126" s="285"/>
      <c r="G126" s="61">
        <v>4514.0600000000004</v>
      </c>
    </row>
    <row r="127" spans="2:7" ht="15" customHeight="1">
      <c r="B127" s="283"/>
      <c r="C127" s="83">
        <v>24401</v>
      </c>
      <c r="D127" s="284" t="str">
        <f>+VLOOKUP(C127,CATALOGO!$C$79:$D$264,2,0)</f>
        <v>MADERA Y PRODUCTOS DE MADERA</v>
      </c>
      <c r="E127" s="285"/>
      <c r="F127" s="285"/>
      <c r="G127" s="61">
        <v>1798</v>
      </c>
    </row>
    <row r="128" spans="2:7" ht="15" customHeight="1">
      <c r="B128" s="283"/>
      <c r="C128" s="83">
        <v>24601</v>
      </c>
      <c r="D128" s="284" t="str">
        <f>+VLOOKUP(C128,CATALOGO!$C$79:$D$264,2,0)</f>
        <v>MATERIAL ELÉCTRICO Y ELECTRÓNICO</v>
      </c>
      <c r="E128" s="285"/>
      <c r="F128" s="285"/>
      <c r="G128" s="61">
        <v>23704.25</v>
      </c>
    </row>
    <row r="129" spans="2:7" ht="15" customHeight="1">
      <c r="B129" s="283"/>
      <c r="C129" s="83">
        <v>24801</v>
      </c>
      <c r="D129" s="284" t="str">
        <f>+VLOOKUP(C129,CATALOGO!$C$79:$D$264,2,0)</f>
        <v>MATERIALES COMPLEMENTARIOS</v>
      </c>
      <c r="E129" s="285"/>
      <c r="F129" s="285"/>
      <c r="G129" s="61">
        <v>3518.82</v>
      </c>
    </row>
    <row r="130" spans="2:7" ht="15" customHeight="1">
      <c r="B130" s="283"/>
      <c r="C130" s="83">
        <v>24901</v>
      </c>
      <c r="D130" s="284" t="str">
        <f>+VLOOKUP(C130,CATALOGO!$C$79:$D$264,2,0)</f>
        <v>OTROS MATERIALES Y ARTÍCULOS DE CONSTRUCCIÓN Y REPARACIÓN</v>
      </c>
      <c r="E130" s="285"/>
      <c r="F130" s="285"/>
      <c r="G130" s="61">
        <v>11765.03</v>
      </c>
    </row>
    <row r="131" spans="2:7" ht="15" customHeight="1">
      <c r="B131" s="283"/>
      <c r="C131" s="83">
        <v>26102</v>
      </c>
      <c r="D131" s="284" t="str">
        <f>+VLOOKUP(C131,CATALOGO!$C$79:$D$264,2,0)</f>
        <v>COMBUSTIBLES, LUBRICANTES Y ADITIVOS PARA VEHÍCULOS TERRESTRES, AÉREOS, MARÍTIMOS, LACUSTRES Y FLUVIALES DESTINADOS A SERVICIOS PÚBLICOS Y LA OPERACIÓN DE PROGRAMAS PÚBLICOS</v>
      </c>
      <c r="E131" s="285"/>
      <c r="F131" s="285"/>
      <c r="G131" s="61">
        <v>1195878.1599999999</v>
      </c>
    </row>
    <row r="132" spans="2:7" ht="15" customHeight="1">
      <c r="B132" s="283"/>
      <c r="C132" s="83">
        <v>27101</v>
      </c>
      <c r="D132" s="284" t="str">
        <f>+VLOOKUP(C132,CATALOGO!$C$79:$D$264,2,0)</f>
        <v>VESTUARIO Y UNIFORMES</v>
      </c>
      <c r="E132" s="285"/>
      <c r="F132" s="285"/>
      <c r="G132" s="61">
        <v>48657.09</v>
      </c>
    </row>
    <row r="133" spans="2:7" ht="15" customHeight="1">
      <c r="B133" s="283"/>
      <c r="C133" s="83">
        <v>27201</v>
      </c>
      <c r="D133" s="284" t="str">
        <f>+VLOOKUP(C133,CATALOGO!$C$79:$D$264,2,0)</f>
        <v>PRENDAS DE PROTECCIÓN PERSONAL</v>
      </c>
      <c r="E133" s="285"/>
      <c r="F133" s="285"/>
      <c r="G133" s="61">
        <v>9260.74</v>
      </c>
    </row>
    <row r="134" spans="2:7" ht="15" customHeight="1">
      <c r="B134" s="283"/>
      <c r="C134" s="83">
        <v>29201</v>
      </c>
      <c r="D134" s="284" t="str">
        <f>+VLOOKUP(C134,CATALOGO!$C$79:$D$264,2,0)</f>
        <v>REFACCIONES Y ACCESORIOS MENORES DE EDIFICIOS</v>
      </c>
      <c r="E134" s="285"/>
      <c r="F134" s="285"/>
      <c r="G134" s="61">
        <v>22769.46</v>
      </c>
    </row>
    <row r="135" spans="2:7" ht="15" customHeight="1">
      <c r="B135" s="283"/>
      <c r="C135" s="83">
        <v>29301</v>
      </c>
      <c r="D135" s="284" t="str">
        <f>+VLOOKUP(C135,CATALOGO!$C$79:$D$264,2,0)</f>
        <v>REFACCIONES Y ACCESORIOS MENORES DE MOBILIARIO Y EQUIPO DE ADMINISTRACIÓN, EDUCACIONAL Y RECREATIVO</v>
      </c>
      <c r="E135" s="285"/>
      <c r="F135" s="285"/>
      <c r="G135" s="61">
        <v>27020.62</v>
      </c>
    </row>
    <row r="136" spans="2:7" ht="15" customHeight="1">
      <c r="B136" s="283"/>
      <c r="C136" s="83">
        <v>29401</v>
      </c>
      <c r="D136" s="284" t="str">
        <f>+VLOOKUP(C136,CATALOGO!$C$79:$D$264,2,0)</f>
        <v>REFACCIONES Y ACCESORIOS PARA EQUIPO DE CÓMPUTO</v>
      </c>
      <c r="E136" s="285"/>
      <c r="F136" s="285"/>
      <c r="G136" s="61">
        <v>11306.42</v>
      </c>
    </row>
    <row r="137" spans="2:7" ht="15" customHeight="1">
      <c r="B137" s="283"/>
      <c r="C137" s="83">
        <v>29601</v>
      </c>
      <c r="D137" s="284" t="str">
        <f>+VLOOKUP(C137,CATALOGO!$C$79:$D$264,2,0)</f>
        <v>REFACCIONES Y ACCESORIOS MENORES DE EQUIPO DE TRANSPORTE</v>
      </c>
      <c r="E137" s="285"/>
      <c r="F137" s="285"/>
      <c r="G137" s="61">
        <v>280872.18</v>
      </c>
    </row>
    <row r="138" spans="2:7" ht="15" customHeight="1">
      <c r="B138" s="283"/>
      <c r="C138" s="83">
        <v>31101</v>
      </c>
      <c r="D138" s="284" t="str">
        <f>+VLOOKUP(C138,CATALOGO!$C$79:$D$264,2,0)</f>
        <v>SERVICIO DE ENERGÍA ELÉCTRICA</v>
      </c>
      <c r="E138" s="285"/>
      <c r="F138" s="285"/>
      <c r="G138" s="61">
        <v>560213</v>
      </c>
    </row>
    <row r="139" spans="2:7" ht="15" customHeight="1">
      <c r="B139" s="283"/>
      <c r="C139" s="83">
        <v>31301</v>
      </c>
      <c r="D139" s="284" t="str">
        <f>+VLOOKUP(C139,CATALOGO!$C$79:$D$264,2,0)</f>
        <v>SERVICIO DE AGUA</v>
      </c>
      <c r="E139" s="285"/>
      <c r="F139" s="285"/>
      <c r="G139" s="61">
        <v>13340.08</v>
      </c>
    </row>
    <row r="140" spans="2:7" ht="15" customHeight="1">
      <c r="B140" s="283"/>
      <c r="C140" s="83">
        <v>31401</v>
      </c>
      <c r="D140" s="284" t="str">
        <f>+VLOOKUP(C140,CATALOGO!$C$79:$D$264,2,0)</f>
        <v>SERVICIO TELEFÓNICO CONVENCIONAL</v>
      </c>
      <c r="E140" s="285"/>
      <c r="F140" s="285"/>
      <c r="G140" s="61">
        <v>91766</v>
      </c>
    </row>
    <row r="141" spans="2:7" ht="15" customHeight="1">
      <c r="B141" s="283"/>
      <c r="C141" s="83">
        <v>31501</v>
      </c>
      <c r="D141" s="284" t="str">
        <f>+VLOOKUP(C141,CATALOGO!$C$79:$D$264,2,0)</f>
        <v>SERVICIO DE TELEFONÍA CELULAR</v>
      </c>
      <c r="E141" s="285"/>
      <c r="F141" s="285"/>
      <c r="G141" s="61">
        <v>1865.02</v>
      </c>
    </row>
    <row r="142" spans="2:7" ht="15" customHeight="1">
      <c r="B142" s="283"/>
      <c r="C142" s="83">
        <v>31701</v>
      </c>
      <c r="D142" s="284" t="str">
        <f>+VLOOKUP(C142,CATALOGO!$C$79:$D$264,2,0)</f>
        <v>SERVICIOS DE CONDUCCIÓN DE SEÑALES ANALÓGICAS Y DIGITALES</v>
      </c>
      <c r="E142" s="285"/>
      <c r="F142" s="285"/>
      <c r="G142" s="61">
        <v>14403.08</v>
      </c>
    </row>
    <row r="143" spans="2:7" ht="15" customHeight="1">
      <c r="B143" s="283"/>
      <c r="C143" s="83">
        <v>31902</v>
      </c>
      <c r="D143" s="284" t="str">
        <f>+VLOOKUP(C143,CATALOGO!$C$79:$D$264,2,0)</f>
        <v>CONTRATACIÓN DE OTROS SERVICIOS</v>
      </c>
      <c r="E143" s="285"/>
      <c r="F143" s="285"/>
      <c r="G143" s="61">
        <v>29928</v>
      </c>
    </row>
    <row r="144" spans="2:7" ht="15" customHeight="1">
      <c r="B144" s="283"/>
      <c r="C144" s="83">
        <v>32201</v>
      </c>
      <c r="D144" s="284" t="str">
        <f>+VLOOKUP(C144,CATALOGO!$C$79:$D$264,2,0)</f>
        <v>ARRENDAMIENTO DE EDIFICIOS Y LOCALES</v>
      </c>
      <c r="E144" s="285"/>
      <c r="F144" s="285"/>
      <c r="G144" s="61">
        <v>1793451.96</v>
      </c>
    </row>
    <row r="145" spans="2:7" ht="15" customHeight="1">
      <c r="B145" s="283"/>
      <c r="C145" s="83">
        <v>32302</v>
      </c>
      <c r="D145" s="284" t="str">
        <f>+VLOOKUP(C145,CATALOGO!$C$79:$D$264,2,0)</f>
        <v>ARRENDAMIENTO DE MOBILIARIO</v>
      </c>
      <c r="E145" s="285"/>
      <c r="F145" s="285"/>
      <c r="G145" s="61">
        <v>5289.6</v>
      </c>
    </row>
    <row r="146" spans="2:7" ht="15" customHeight="1">
      <c r="B146" s="283"/>
      <c r="C146" s="83">
        <v>33104</v>
      </c>
      <c r="D146" s="284" t="str">
        <f>+VLOOKUP(C146,CATALOGO!$C$79:$D$264,2,0)</f>
        <v>OTRAS ASESORÍAS PARA LA OPERACIÓN DE PROGRAMAS</v>
      </c>
      <c r="E146" s="285"/>
      <c r="F146" s="285"/>
      <c r="G146" s="61">
        <v>737877.58</v>
      </c>
    </row>
    <row r="147" spans="2:7" ht="15" customHeight="1">
      <c r="B147" s="283"/>
      <c r="C147" s="83">
        <v>33301</v>
      </c>
      <c r="D147" s="284" t="str">
        <f>+VLOOKUP(C147,CATALOGO!$C$79:$D$264,2,0)</f>
        <v>SERVICIOS DE INFORMÁTICA</v>
      </c>
      <c r="E147" s="285"/>
      <c r="F147" s="285"/>
      <c r="G147" s="61">
        <v>35555.64</v>
      </c>
    </row>
    <row r="148" spans="2:7" ht="15" customHeight="1">
      <c r="B148" s="283"/>
      <c r="C148" s="83">
        <v>33401</v>
      </c>
      <c r="D148" s="284" t="str">
        <f>+VLOOKUP(C148,CATALOGO!$C$79:$D$264,2,0)</f>
        <v>SERVICIOS PARA CAPACITACIÓN A SERVIDORES PÚBLICOS</v>
      </c>
      <c r="E148" s="285"/>
      <c r="F148" s="285"/>
      <c r="G148" s="61">
        <v>9214</v>
      </c>
    </row>
    <row r="149" spans="2:7" ht="15" customHeight="1">
      <c r="B149" s="283"/>
      <c r="C149" s="83">
        <v>33602</v>
      </c>
      <c r="D149" s="284" t="str">
        <f>+VLOOKUP(C149,CATALOGO!$C$79:$D$264,2,0)</f>
        <v>OTROS SERVICIOS COMERCIALES</v>
      </c>
      <c r="E149" s="285"/>
      <c r="F149" s="285"/>
      <c r="G149" s="61">
        <v>25495.11</v>
      </c>
    </row>
    <row r="150" spans="2:7" ht="15" customHeight="1">
      <c r="B150" s="283"/>
      <c r="C150" s="83">
        <v>33604</v>
      </c>
      <c r="D150" s="284" t="str">
        <f>+VLOOKUP(C150,CATALOGO!$C$79:$D$264,2,0)</f>
        <v>IMPRESIÓN Y ELABORACIÓN DE MATERIAL INFORMATIVO DERIVADO DE LA OPERACIÓN Y ADMINISTRACIÓN DE LAS DEPENDENCIAS Y ENTIDADES</v>
      </c>
      <c r="E150" s="285"/>
      <c r="F150" s="285"/>
      <c r="G150" s="61">
        <v>32633.39</v>
      </c>
    </row>
    <row r="151" spans="2:7" ht="15" customHeight="1">
      <c r="B151" s="283"/>
      <c r="C151" s="83">
        <v>33605</v>
      </c>
      <c r="D151" s="284" t="str">
        <f>+VLOOKUP(C151,CATALOGO!$C$79:$D$264,2,0)</f>
        <v>INFORMACIÓN EN MEDIOS MASIVOS DERIVADA DE LA OPERACIÓN Y ADMINISTRACIÓN DE LAS DEPENDENCIAS Y ENTIDADES</v>
      </c>
      <c r="E151" s="285"/>
      <c r="F151" s="285"/>
      <c r="G151" s="61">
        <v>5130.22</v>
      </c>
    </row>
    <row r="152" spans="2:7" ht="15" customHeight="1">
      <c r="B152" s="283"/>
      <c r="C152" s="83">
        <v>33801</v>
      </c>
      <c r="D152" s="284" t="str">
        <f>+VLOOKUP(C152,CATALOGO!$C$79:$D$264,2,0)</f>
        <v>SERVICIOS DE VIGILANCIA</v>
      </c>
      <c r="E152" s="285"/>
      <c r="F152" s="285"/>
      <c r="G152" s="61">
        <v>28355.040000000001</v>
      </c>
    </row>
    <row r="153" spans="2:7" ht="15" customHeight="1">
      <c r="B153" s="283"/>
      <c r="C153" s="83">
        <v>34101</v>
      </c>
      <c r="D153" s="284" t="str">
        <f>+VLOOKUP(C153,CATALOGO!$C$79:$D$264,2,0)</f>
        <v>SERVICIOS BANCARIOS Y FINANCIEROS</v>
      </c>
      <c r="E153" s="285"/>
      <c r="F153" s="285"/>
      <c r="G153" s="61">
        <v>9046.61</v>
      </c>
    </row>
    <row r="154" spans="2:7" ht="15" customHeight="1">
      <c r="B154" s="283"/>
      <c r="C154" s="83">
        <v>34501</v>
      </c>
      <c r="D154" s="284" t="str">
        <f>+VLOOKUP(C154,CATALOGO!$C$79:$D$264,2,0)</f>
        <v>SEGUROS DE BIENES PATRIMONIALES</v>
      </c>
      <c r="E154" s="285"/>
      <c r="F154" s="285"/>
      <c r="G154" s="61">
        <v>53224.32</v>
      </c>
    </row>
    <row r="155" spans="2:7" ht="15" customHeight="1">
      <c r="B155" s="283"/>
      <c r="C155" s="83">
        <v>34701</v>
      </c>
      <c r="D155" s="284" t="str">
        <f>+VLOOKUP(C155,CATALOGO!$C$79:$D$264,2,0)</f>
        <v>FLETES Y MANIOBRAS</v>
      </c>
      <c r="E155" s="285"/>
      <c r="F155" s="285"/>
      <c r="G155" s="61">
        <v>55099.17</v>
      </c>
    </row>
    <row r="156" spans="2:7" ht="15" customHeight="1">
      <c r="B156" s="283"/>
      <c r="C156" s="83">
        <v>35102</v>
      </c>
      <c r="D156" s="284" t="str">
        <f>+VLOOKUP(C156,CATALOGO!$C$79:$D$264,2,0)</f>
        <v>MANTENIMIENTO Y CONSERVACIÓN DE INMUEBLES PARA LA PRESTACIÓN DE SERVICIOS PÚBLICOS</v>
      </c>
      <c r="E156" s="285"/>
      <c r="F156" s="285"/>
      <c r="G156" s="61">
        <v>554060.24</v>
      </c>
    </row>
    <row r="157" spans="2:7" ht="15" customHeight="1">
      <c r="B157" s="283"/>
      <c r="C157" s="83">
        <v>35201</v>
      </c>
      <c r="D157" s="284" t="str">
        <f>+VLOOKUP(C157,CATALOGO!$C$79:$D$264,2,0)</f>
        <v>MANTENIMIENTO Y CONSERVACIÓN DE MOBILIARIO Y EQUIPO DE ADMINISTRACIÓN</v>
      </c>
      <c r="E157" s="285"/>
      <c r="F157" s="285"/>
      <c r="G157" s="61">
        <v>92340.64</v>
      </c>
    </row>
    <row r="158" spans="2:7" ht="15" customHeight="1">
      <c r="B158" s="283"/>
      <c r="C158" s="83">
        <v>35301</v>
      </c>
      <c r="D158" s="284" t="str">
        <f>+VLOOKUP(C158,CATALOGO!$C$79:$D$264,2,0)</f>
        <v>MANTENIMIENTO Y CONSERVACIÓN DE BIENES INFORMÁTICOS</v>
      </c>
      <c r="E158" s="285"/>
      <c r="F158" s="285"/>
      <c r="G158" s="61">
        <v>348</v>
      </c>
    </row>
    <row r="159" spans="2:7" ht="15" customHeight="1">
      <c r="B159" s="283"/>
      <c r="C159" s="83">
        <v>35501</v>
      </c>
      <c r="D159" s="284" t="str">
        <f>+VLOOKUP(C159,CATALOGO!$C$79:$D$264,2,0)</f>
        <v>MANTENIMIENTO Y CONSERVACIÓN DE VEHÍCULOS TERRESTRES, AÉREOS, MARÍTIMOS, LACUSTRES Y FLUVIALES</v>
      </c>
      <c r="E159" s="285"/>
      <c r="F159" s="285"/>
      <c r="G159" s="61">
        <v>225847.44</v>
      </c>
    </row>
    <row r="160" spans="2:7" ht="15" customHeight="1">
      <c r="B160" s="283"/>
      <c r="C160" s="83">
        <v>35801</v>
      </c>
      <c r="D160" s="284" t="str">
        <f>+VLOOKUP(C160,CATALOGO!$C$79:$D$264,2,0)</f>
        <v>SERVICIOS DE LAVANDERÍA, LIMPIEZA E HIGIENE</v>
      </c>
      <c r="E160" s="285"/>
      <c r="F160" s="285"/>
      <c r="G160" s="61">
        <v>128796.44</v>
      </c>
    </row>
    <row r="161" spans="2:7" ht="15" customHeight="1">
      <c r="B161" s="283"/>
      <c r="C161" s="83">
        <v>35901</v>
      </c>
      <c r="D161" s="284" t="str">
        <f>+VLOOKUP(C161,CATALOGO!$C$79:$D$264,2,0)</f>
        <v>SERVICIOS DE JARDINERÍA Y FUMIGACIÓN</v>
      </c>
      <c r="E161" s="285"/>
      <c r="F161" s="285"/>
      <c r="G161" s="61">
        <v>18328</v>
      </c>
    </row>
    <row r="162" spans="2:7" ht="15" customHeight="1">
      <c r="B162" s="283"/>
      <c r="C162" s="83">
        <v>37101</v>
      </c>
      <c r="D162" s="284" t="str">
        <f>+VLOOKUP(C162,CATALOGO!$C$79:$D$264,2,0)</f>
        <v>PASAJES AÉREOS NACIONALES PARA LABORES EN CAMPO Y DE SUPERVISIÓN</v>
      </c>
      <c r="E162" s="285"/>
      <c r="F162" s="285"/>
      <c r="G162" s="61">
        <v>59318.42</v>
      </c>
    </row>
    <row r="163" spans="2:7" ht="15" customHeight="1">
      <c r="B163" s="283"/>
      <c r="C163" s="83">
        <v>37201</v>
      </c>
      <c r="D163" s="284" t="str">
        <f>+VLOOKUP(C163,CATALOGO!$C$79:$D$264,2,0)</f>
        <v>PASAJES TERRESTRES NACIONALES PARA LABORES EN CAMPO Y DE SUPERVISIÓN</v>
      </c>
      <c r="E163" s="285"/>
      <c r="F163" s="285"/>
      <c r="G163" s="61">
        <v>60386</v>
      </c>
    </row>
    <row r="164" spans="2:7" ht="15" customHeight="1">
      <c r="B164" s="283"/>
      <c r="C164" s="83">
        <v>37501</v>
      </c>
      <c r="D164" s="284" t="str">
        <f>+VLOOKUP(C164,CATALOGO!$C$79:$D$264,2,0)</f>
        <v>VIÁTICOS NACIONALES PARA LABORES EN CAMPO Y DE SUPERVISIÓN</v>
      </c>
      <c r="E164" s="285"/>
      <c r="F164" s="285"/>
      <c r="G164" s="61">
        <v>62914.65</v>
      </c>
    </row>
    <row r="165" spans="2:7" ht="15" customHeight="1">
      <c r="B165" s="283"/>
      <c r="C165" s="83">
        <v>38201</v>
      </c>
      <c r="D165" s="284" t="str">
        <f>+VLOOKUP(C165,CATALOGO!$C$79:$D$264,2,0)</f>
        <v>GASTOS DE ORDEN SOCIAL</v>
      </c>
      <c r="E165" s="285"/>
      <c r="F165" s="285"/>
      <c r="G165" s="61">
        <v>2000</v>
      </c>
    </row>
    <row r="166" spans="2:7" ht="15" customHeight="1">
      <c r="B166" s="283"/>
      <c r="C166" s="83">
        <v>38301</v>
      </c>
      <c r="D166" s="284" t="str">
        <f>+VLOOKUP(C166,CATALOGO!$C$79:$D$264,2,0)</f>
        <v>CONGRESOS Y CONVENCIONES</v>
      </c>
      <c r="E166" s="285"/>
      <c r="F166" s="285"/>
      <c r="G166" s="61">
        <v>140083.72</v>
      </c>
    </row>
    <row r="167" spans="2:7" ht="15" customHeight="1">
      <c r="B167" s="283"/>
      <c r="C167" s="83">
        <v>39202</v>
      </c>
      <c r="D167" s="284" t="str">
        <f>+VLOOKUP(C167,CATALOGO!$C$79:$D$264,2,0)</f>
        <v>OTROS IMPUESTOS Y DERECHOS</v>
      </c>
      <c r="E167" s="285"/>
      <c r="F167" s="285"/>
      <c r="G167" s="61">
        <v>226857.27</v>
      </c>
    </row>
    <row r="168" spans="2:7" ht="15" customHeight="1">
      <c r="B168" s="283"/>
      <c r="C168" s="83" t="s">
        <v>533</v>
      </c>
      <c r="D168" s="284" t="e">
        <f>+VLOOKUP(C168,CATALOGO!$C$79:$D$264,2,0)</f>
        <v>#N/A</v>
      </c>
      <c r="E168" s="285"/>
      <c r="F168" s="285"/>
      <c r="G168" s="61">
        <v>0</v>
      </c>
    </row>
    <row r="169" spans="2:7" ht="15" customHeight="1">
      <c r="B169" s="283"/>
      <c r="C169" s="83" t="s">
        <v>533</v>
      </c>
      <c r="D169" s="284" t="e">
        <f>+VLOOKUP(C169,CATALOGO!$C$79:$D$264,2,0)</f>
        <v>#N/A</v>
      </c>
      <c r="E169" s="285"/>
      <c r="F169" s="285"/>
      <c r="G169" s="61">
        <v>0</v>
      </c>
    </row>
    <row r="170" spans="2:7" ht="15" customHeight="1">
      <c r="B170" s="283"/>
      <c r="C170" s="83" t="s">
        <v>533</v>
      </c>
      <c r="D170" s="284" t="e">
        <f>+VLOOKUP(C170,CATALOGO!$C$79:$D$264,2,0)</f>
        <v>#N/A</v>
      </c>
      <c r="E170" s="285"/>
      <c r="F170" s="285"/>
      <c r="G170" s="61">
        <v>0</v>
      </c>
    </row>
    <row r="171" spans="2:7" ht="15" customHeight="1">
      <c r="B171" s="283"/>
      <c r="C171" s="83" t="s">
        <v>533</v>
      </c>
      <c r="D171" s="284" t="e">
        <f>+VLOOKUP(C171,CATALOGO!$C$79:$D$264,2,0)</f>
        <v>#N/A</v>
      </c>
      <c r="E171" s="285"/>
      <c r="F171" s="285"/>
      <c r="G171" s="61">
        <v>0</v>
      </c>
    </row>
    <row r="172" spans="2:7" ht="15" customHeight="1">
      <c r="B172" s="283"/>
      <c r="C172" s="83" t="s">
        <v>533</v>
      </c>
      <c r="D172" s="284" t="e">
        <f>+VLOOKUP(C172,CATALOGO!$C$79:$D$264,2,0)</f>
        <v>#N/A</v>
      </c>
      <c r="E172" s="285"/>
      <c r="F172" s="285"/>
      <c r="G172" s="61">
        <v>0</v>
      </c>
    </row>
    <row r="173" spans="2:7" ht="15" customHeight="1">
      <c r="B173" s="283"/>
      <c r="C173" s="83" t="s">
        <v>533</v>
      </c>
      <c r="D173" s="284" t="e">
        <f>+VLOOKUP(C173,CATALOGO!$C$79:$D$264,2,0)</f>
        <v>#N/A</v>
      </c>
      <c r="E173" s="285"/>
      <c r="F173" s="285"/>
      <c r="G173" s="61">
        <v>0</v>
      </c>
    </row>
    <row r="174" spans="2:7" ht="15" customHeight="1">
      <c r="B174" s="283"/>
      <c r="C174" s="83" t="s">
        <v>533</v>
      </c>
      <c r="D174" s="284" t="e">
        <f>+VLOOKUP(C174,CATALOGO!$C$79:$D$264,2,0)</f>
        <v>#N/A</v>
      </c>
      <c r="E174" s="285"/>
      <c r="F174" s="285"/>
      <c r="G174" s="61">
        <v>0</v>
      </c>
    </row>
    <row r="175" spans="2:7" ht="15" customHeight="1">
      <c r="B175" s="283"/>
      <c r="C175" s="83" t="s">
        <v>533</v>
      </c>
      <c r="D175" s="284" t="e">
        <f>+VLOOKUP(C175,CATALOGO!$C$79:$D$264,2,0)</f>
        <v>#N/A</v>
      </c>
      <c r="E175" s="285"/>
      <c r="F175" s="285"/>
      <c r="G175" s="61">
        <v>0</v>
      </c>
    </row>
    <row r="176" spans="2:7" ht="15" customHeight="1">
      <c r="B176" s="283"/>
      <c r="C176" s="83" t="s">
        <v>533</v>
      </c>
      <c r="D176" s="284" t="e">
        <f>+VLOOKUP(C176,CATALOGO!$C$79:$D$264,2,0)</f>
        <v>#N/A</v>
      </c>
      <c r="E176" s="285"/>
      <c r="F176" s="285"/>
      <c r="G176" s="61">
        <v>0</v>
      </c>
    </row>
    <row r="177" spans="2:7" ht="15" customHeight="1">
      <c r="B177" s="283"/>
      <c r="C177" s="83" t="s">
        <v>533</v>
      </c>
      <c r="D177" s="284" t="e">
        <f>+VLOOKUP(C177,CATALOGO!$C$79:$D$264,2,0)</f>
        <v>#N/A</v>
      </c>
      <c r="E177" s="285"/>
      <c r="F177" s="285"/>
      <c r="G177" s="61">
        <v>0</v>
      </c>
    </row>
    <row r="178" spans="2:7" ht="15" customHeight="1">
      <c r="B178" s="283"/>
      <c r="C178" s="83" t="s">
        <v>533</v>
      </c>
      <c r="D178" s="284" t="e">
        <f>+VLOOKUP(C178,CATALOGO!$C$79:$D$264,2,0)</f>
        <v>#N/A</v>
      </c>
      <c r="E178" s="285"/>
      <c r="F178" s="285"/>
      <c r="G178" s="61">
        <v>0</v>
      </c>
    </row>
    <row r="179" spans="2:7" ht="15" customHeight="1">
      <c r="B179" s="283"/>
      <c r="C179" s="83" t="s">
        <v>533</v>
      </c>
      <c r="D179" s="284" t="e">
        <f>+VLOOKUP(C179,CATALOGO!$C$79:$D$264,2,0)</f>
        <v>#N/A</v>
      </c>
      <c r="E179" s="285"/>
      <c r="F179" s="285"/>
      <c r="G179" s="61">
        <v>0</v>
      </c>
    </row>
    <row r="180" spans="2:7" ht="15" customHeight="1">
      <c r="B180" s="283"/>
      <c r="C180" s="83" t="s">
        <v>533</v>
      </c>
      <c r="D180" s="284" t="e">
        <f>+VLOOKUP(C180,CATALOGO!$C$79:$D$264,2,0)</f>
        <v>#N/A</v>
      </c>
      <c r="E180" s="285"/>
      <c r="F180" s="285"/>
      <c r="G180" s="61">
        <v>0</v>
      </c>
    </row>
    <row r="181" spans="2:7" ht="15" customHeight="1">
      <c r="B181" s="283"/>
      <c r="C181" s="83" t="s">
        <v>533</v>
      </c>
      <c r="D181" s="284" t="e">
        <f>+VLOOKUP(C181,CATALOGO!$C$79:$D$264,2,0)</f>
        <v>#N/A</v>
      </c>
      <c r="E181" s="285"/>
      <c r="F181" s="285"/>
      <c r="G181" s="61">
        <v>0</v>
      </c>
    </row>
    <row r="182" spans="2:7" ht="15" customHeight="1">
      <c r="B182" s="283"/>
      <c r="C182" s="83" t="s">
        <v>533</v>
      </c>
      <c r="D182" s="284" t="e">
        <f>+VLOOKUP(C182,CATALOGO!$C$79:$D$264,2,0)</f>
        <v>#N/A</v>
      </c>
      <c r="E182" s="285"/>
      <c r="F182" s="285"/>
      <c r="G182" s="61">
        <v>0</v>
      </c>
    </row>
    <row r="183" spans="2:7" ht="15" customHeight="1">
      <c r="B183" s="283"/>
      <c r="C183" s="83" t="s">
        <v>533</v>
      </c>
      <c r="D183" s="284" t="e">
        <f>+VLOOKUP(C183,CATALOGO!$C$79:$D$264,2,0)</f>
        <v>#N/A</v>
      </c>
      <c r="E183" s="285"/>
      <c r="F183" s="285"/>
      <c r="G183" s="61">
        <v>0</v>
      </c>
    </row>
    <row r="184" spans="2:7" ht="15" customHeight="1">
      <c r="B184" s="283"/>
      <c r="C184" s="83" t="s">
        <v>533</v>
      </c>
      <c r="D184" s="284" t="e">
        <f>+VLOOKUP(C184,CATALOGO!$C$79:$D$264,2,0)</f>
        <v>#N/A</v>
      </c>
      <c r="E184" s="285"/>
      <c r="F184" s="285"/>
      <c r="G184" s="61">
        <v>0</v>
      </c>
    </row>
    <row r="185" spans="2:7" ht="15" customHeight="1">
      <c r="B185" s="283"/>
      <c r="C185" s="83" t="s">
        <v>533</v>
      </c>
      <c r="D185" s="284" t="e">
        <f>+VLOOKUP(C185,CATALOGO!$C$79:$D$264,2,0)</f>
        <v>#N/A</v>
      </c>
      <c r="E185" s="285"/>
      <c r="F185" s="285"/>
      <c r="G185" s="61">
        <v>0</v>
      </c>
    </row>
    <row r="186" spans="2:7" ht="15" customHeight="1">
      <c r="B186" s="283"/>
      <c r="C186" s="83" t="s">
        <v>533</v>
      </c>
      <c r="D186" s="284" t="e">
        <f>+VLOOKUP(C186,CATALOGO!$C$79:$D$264,2,0)</f>
        <v>#N/A</v>
      </c>
      <c r="E186" s="285"/>
      <c r="F186" s="285"/>
      <c r="G186" s="61">
        <v>0</v>
      </c>
    </row>
    <row r="187" spans="2:7" ht="15" customHeight="1">
      <c r="B187" s="283"/>
      <c r="C187" s="83" t="s">
        <v>533</v>
      </c>
      <c r="D187" s="284" t="e">
        <f>+VLOOKUP(C187,CATALOGO!$C$79:$D$264,2,0)</f>
        <v>#N/A</v>
      </c>
      <c r="E187" s="285"/>
      <c r="F187" s="285"/>
      <c r="G187" s="61">
        <v>0</v>
      </c>
    </row>
    <row r="188" spans="2:7" ht="15" customHeight="1">
      <c r="B188" s="283"/>
      <c r="C188" s="83" t="s">
        <v>533</v>
      </c>
      <c r="D188" s="284" t="e">
        <f>+VLOOKUP(C188,CATALOGO!$C$79:$D$264,2,0)</f>
        <v>#N/A</v>
      </c>
      <c r="E188" s="285"/>
      <c r="F188" s="285"/>
      <c r="G188" s="61">
        <v>0</v>
      </c>
    </row>
    <row r="189" spans="2:7" ht="15" customHeight="1">
      <c r="B189" s="283"/>
      <c r="C189" s="83" t="s">
        <v>533</v>
      </c>
      <c r="D189" s="284" t="e">
        <f>+VLOOKUP(C189,CATALOGO!$C$79:$D$264,2,0)</f>
        <v>#N/A</v>
      </c>
      <c r="E189" s="285"/>
      <c r="F189" s="285"/>
      <c r="G189" s="61">
        <v>0</v>
      </c>
    </row>
    <row r="190" spans="2:7" ht="15" customHeight="1">
      <c r="B190" s="283"/>
      <c r="C190" s="83" t="s">
        <v>533</v>
      </c>
      <c r="D190" s="284" t="e">
        <f>+VLOOKUP(C190,CATALOGO!$C$79:$D$264,2,0)</f>
        <v>#N/A</v>
      </c>
      <c r="E190" s="285"/>
      <c r="F190" s="285"/>
      <c r="G190" s="61">
        <v>0</v>
      </c>
    </row>
    <row r="191" spans="2:7" ht="15" customHeight="1">
      <c r="B191" s="283"/>
      <c r="C191" s="83" t="s">
        <v>533</v>
      </c>
      <c r="D191" s="284" t="e">
        <f>+VLOOKUP(C191,CATALOGO!$C$79:$D$264,2,0)</f>
        <v>#N/A</v>
      </c>
      <c r="E191" s="285"/>
      <c r="F191" s="285"/>
      <c r="G191" s="61">
        <v>0</v>
      </c>
    </row>
    <row r="192" spans="2:7" ht="15" customHeight="1">
      <c r="B192" s="283"/>
      <c r="C192" s="83" t="s">
        <v>533</v>
      </c>
      <c r="D192" s="284" t="e">
        <f>+VLOOKUP(C192,CATALOGO!$C$79:$D$264,2,0)</f>
        <v>#N/A</v>
      </c>
      <c r="E192" s="285"/>
      <c r="F192" s="285"/>
      <c r="G192" s="61">
        <v>0</v>
      </c>
    </row>
    <row r="193" spans="2:7" ht="15" customHeight="1">
      <c r="B193" s="283"/>
      <c r="C193" s="83" t="s">
        <v>533</v>
      </c>
      <c r="D193" s="284" t="e">
        <f>+VLOOKUP(C193,CATALOGO!$C$79:$D$264,2,0)</f>
        <v>#N/A</v>
      </c>
      <c r="E193" s="285"/>
      <c r="F193" s="285"/>
      <c r="G193" s="61">
        <v>0</v>
      </c>
    </row>
    <row r="194" spans="2:7" ht="15" customHeight="1">
      <c r="B194" s="283"/>
      <c r="C194" s="83" t="s">
        <v>533</v>
      </c>
      <c r="D194" s="284" t="e">
        <f>+VLOOKUP(C194,CATALOGO!$C$79:$D$264,2,0)</f>
        <v>#N/A</v>
      </c>
      <c r="E194" s="285"/>
      <c r="F194" s="285"/>
      <c r="G194" s="61">
        <v>0</v>
      </c>
    </row>
    <row r="195" spans="2:7" ht="15" customHeight="1">
      <c r="B195" s="283"/>
      <c r="C195" s="83" t="s">
        <v>533</v>
      </c>
      <c r="D195" s="284" t="e">
        <f>+VLOOKUP(C195,CATALOGO!$C$79:$D$264,2,0)</f>
        <v>#N/A</v>
      </c>
      <c r="E195" s="285"/>
      <c r="F195" s="285"/>
      <c r="G195" s="61">
        <v>0</v>
      </c>
    </row>
    <row r="196" spans="2:7" ht="15" customHeight="1">
      <c r="B196" s="283"/>
      <c r="C196" s="83" t="s">
        <v>533</v>
      </c>
      <c r="D196" s="284" t="e">
        <f>+VLOOKUP(C196,CATALOGO!$C$79:$D$264,2,0)</f>
        <v>#N/A</v>
      </c>
      <c r="E196" s="285"/>
      <c r="F196" s="285"/>
      <c r="G196" s="61">
        <v>0</v>
      </c>
    </row>
    <row r="197" spans="2:7" ht="15" customHeight="1">
      <c r="B197" s="283"/>
      <c r="C197" s="83" t="s">
        <v>533</v>
      </c>
      <c r="D197" s="284" t="e">
        <f>+VLOOKUP(C197,CATALOGO!$C$79:$D$264,2,0)</f>
        <v>#N/A</v>
      </c>
      <c r="E197" s="285"/>
      <c r="F197" s="285"/>
      <c r="G197" s="61">
        <v>0</v>
      </c>
    </row>
    <row r="198" spans="2:7" ht="15" customHeight="1">
      <c r="B198" s="283"/>
      <c r="C198" s="83" t="s">
        <v>533</v>
      </c>
      <c r="D198" s="284" t="e">
        <f>+VLOOKUP(C198,CATALOGO!$C$79:$D$264,2,0)</f>
        <v>#N/A</v>
      </c>
      <c r="E198" s="285"/>
      <c r="F198" s="285"/>
      <c r="G198" s="61">
        <v>0</v>
      </c>
    </row>
    <row r="199" spans="2:7" ht="15" customHeight="1">
      <c r="B199" s="283"/>
      <c r="C199" s="83" t="s">
        <v>533</v>
      </c>
      <c r="D199" s="284" t="e">
        <f>+VLOOKUP(C199,CATALOGO!$C$79:$D$264,2,0)</f>
        <v>#N/A</v>
      </c>
      <c r="E199" s="285"/>
      <c r="F199" s="285"/>
      <c r="G199" s="61">
        <v>0</v>
      </c>
    </row>
    <row r="200" spans="2:7" ht="15" customHeight="1">
      <c r="B200" s="283"/>
      <c r="C200" s="83" t="s">
        <v>533</v>
      </c>
      <c r="D200" s="284" t="e">
        <f>+VLOOKUP(C200,CATALOGO!$C$79:$D$264,2,0)</f>
        <v>#N/A</v>
      </c>
      <c r="E200" s="285"/>
      <c r="F200" s="285"/>
      <c r="G200" s="61">
        <v>0</v>
      </c>
    </row>
    <row r="201" spans="2:7" ht="15" customHeight="1">
      <c r="B201" s="283"/>
      <c r="C201" s="83" t="s">
        <v>533</v>
      </c>
      <c r="D201" s="284" t="e">
        <f>+VLOOKUP(C201,CATALOGO!$C$79:$D$264,2,0)</f>
        <v>#N/A</v>
      </c>
      <c r="E201" s="285"/>
      <c r="F201" s="285"/>
      <c r="G201" s="61">
        <v>0</v>
      </c>
    </row>
    <row r="202" spans="2:7" ht="15" customHeight="1">
      <c r="B202" s="283"/>
      <c r="C202" s="83" t="s">
        <v>533</v>
      </c>
      <c r="D202" s="284" t="e">
        <f>+VLOOKUP(C202,CATALOGO!$C$79:$D$264,2,0)</f>
        <v>#N/A</v>
      </c>
      <c r="E202" s="285"/>
      <c r="F202" s="285"/>
      <c r="G202" s="61">
        <v>0</v>
      </c>
    </row>
    <row r="203" spans="2:7" ht="15" customHeight="1">
      <c r="B203" s="283"/>
      <c r="C203" s="83" t="s">
        <v>533</v>
      </c>
      <c r="D203" s="284" t="e">
        <f>+VLOOKUP(C203,CATALOGO!$C$79:$D$264,2,0)</f>
        <v>#N/A</v>
      </c>
      <c r="E203" s="285"/>
      <c r="F203" s="285"/>
      <c r="G203" s="61">
        <v>0</v>
      </c>
    </row>
    <row r="204" spans="2:7" ht="15" customHeight="1">
      <c r="B204" s="283"/>
      <c r="C204" s="83" t="s">
        <v>533</v>
      </c>
      <c r="D204" s="284" t="e">
        <f>+VLOOKUP(C204,CATALOGO!$C$79:$D$264,2,0)</f>
        <v>#N/A</v>
      </c>
      <c r="E204" s="285"/>
      <c r="F204" s="285"/>
      <c r="G204" s="61">
        <v>0</v>
      </c>
    </row>
    <row r="205" spans="2:7" ht="15" customHeight="1">
      <c r="B205" s="283"/>
      <c r="C205" s="83" t="s">
        <v>533</v>
      </c>
      <c r="D205" s="284" t="e">
        <f>+VLOOKUP(C205,CATALOGO!$C$79:$D$264,2,0)</f>
        <v>#N/A</v>
      </c>
      <c r="E205" s="285"/>
      <c r="F205" s="285"/>
      <c r="G205" s="61">
        <v>0</v>
      </c>
    </row>
    <row r="206" spans="2:7" ht="15" customHeight="1">
      <c r="B206" s="283"/>
      <c r="C206" s="83" t="s">
        <v>533</v>
      </c>
      <c r="D206" s="284" t="e">
        <f>+VLOOKUP(C206,CATALOGO!$C$79:$D$264,2,0)</f>
        <v>#N/A</v>
      </c>
      <c r="E206" s="285"/>
      <c r="F206" s="285"/>
      <c r="G206" s="61">
        <v>0</v>
      </c>
    </row>
    <row r="207" spans="2:7" ht="15" customHeight="1">
      <c r="B207" s="283"/>
      <c r="C207" s="83" t="s">
        <v>533</v>
      </c>
      <c r="D207" s="284" t="e">
        <f>+VLOOKUP(C207,CATALOGO!$C$79:$D$264,2,0)</f>
        <v>#N/A</v>
      </c>
      <c r="E207" s="285"/>
      <c r="F207" s="285"/>
      <c r="G207" s="61">
        <v>0</v>
      </c>
    </row>
    <row r="208" spans="2:7" ht="15" customHeight="1">
      <c r="B208" s="283"/>
      <c r="C208" s="83" t="s">
        <v>533</v>
      </c>
      <c r="D208" s="284" t="e">
        <f>+VLOOKUP(C208,CATALOGO!$C$79:$D$264,2,0)</f>
        <v>#N/A</v>
      </c>
      <c r="E208" s="285"/>
      <c r="F208" s="285"/>
      <c r="G208" s="61">
        <v>0</v>
      </c>
    </row>
    <row r="209" spans="2:8" ht="15" customHeight="1">
      <c r="B209" s="283"/>
      <c r="C209" s="83" t="s">
        <v>533</v>
      </c>
      <c r="D209" s="284" t="e">
        <f>+VLOOKUP(C209,CATALOGO!$C$79:$D$264,2,0)</f>
        <v>#N/A</v>
      </c>
      <c r="E209" s="285"/>
      <c r="F209" s="285"/>
      <c r="G209" s="61">
        <v>0</v>
      </c>
    </row>
    <row r="210" spans="2:8" ht="15" customHeight="1">
      <c r="B210" s="283"/>
      <c r="C210" s="83" t="s">
        <v>533</v>
      </c>
      <c r="D210" s="284" t="e">
        <f>+VLOOKUP(C210,CATALOGO!$C$79:$D$264,2,0)</f>
        <v>#N/A</v>
      </c>
      <c r="E210" s="285"/>
      <c r="F210" s="285"/>
      <c r="G210" s="61">
        <v>0</v>
      </c>
    </row>
    <row r="211" spans="2:8" ht="15" customHeight="1">
      <c r="B211" s="283"/>
      <c r="C211" s="83" t="s">
        <v>533</v>
      </c>
      <c r="D211" s="284" t="e">
        <f>+VLOOKUP(C211,CATALOGO!$C$79:$D$264,2,0)</f>
        <v>#N/A</v>
      </c>
      <c r="E211" s="285"/>
      <c r="F211" s="285"/>
      <c r="G211" s="61">
        <v>0</v>
      </c>
    </row>
    <row r="212" spans="2:8" ht="15" customHeight="1">
      <c r="B212" s="283"/>
      <c r="C212" s="83" t="s">
        <v>533</v>
      </c>
      <c r="D212" s="284" t="e">
        <f>+VLOOKUP(C212,CATALOGO!$C$79:$D$264,2,0)</f>
        <v>#N/A</v>
      </c>
      <c r="E212" s="285"/>
      <c r="F212" s="285"/>
      <c r="G212" s="61">
        <v>0</v>
      </c>
    </row>
    <row r="213" spans="2:8" ht="15" customHeight="1">
      <c r="B213" s="283"/>
      <c r="C213" s="83" t="s">
        <v>533</v>
      </c>
      <c r="D213" s="284" t="e">
        <f>+VLOOKUP(C213,CATALOGO!$C$79:$D$264,2,0)</f>
        <v>#N/A</v>
      </c>
      <c r="E213" s="285"/>
      <c r="F213" s="285"/>
      <c r="G213" s="61">
        <v>0</v>
      </c>
    </row>
    <row r="214" spans="2:8" ht="15" customHeight="1">
      <c r="B214" s="283"/>
      <c r="C214" s="83" t="s">
        <v>533</v>
      </c>
      <c r="D214" s="284" t="e">
        <f>+VLOOKUP(C214,CATALOGO!$C$79:$D$264,2,0)</f>
        <v>#N/A</v>
      </c>
      <c r="E214" s="285"/>
      <c r="F214" s="285"/>
      <c r="G214" s="61">
        <v>0</v>
      </c>
    </row>
    <row r="215" spans="2:8" ht="15.75" customHeight="1">
      <c r="B215" s="283"/>
      <c r="C215" s="83" t="s">
        <v>533</v>
      </c>
      <c r="D215" s="284" t="e">
        <f>+VLOOKUP(C215,CATALOGO!$C$79:$D$264,2,0)</f>
        <v>#N/A</v>
      </c>
      <c r="E215" s="285"/>
      <c r="F215" s="285"/>
      <c r="G215" s="61">
        <v>0</v>
      </c>
    </row>
    <row r="216" spans="2:8" ht="15" customHeight="1">
      <c r="B216" s="283"/>
      <c r="C216" s="83" t="s">
        <v>533</v>
      </c>
      <c r="D216" s="284" t="e">
        <f>+VLOOKUP(C216,CATALOGO!$C$79:$D$264,2,0)</f>
        <v>#N/A</v>
      </c>
      <c r="E216" s="285"/>
      <c r="F216" s="285"/>
      <c r="G216" s="61">
        <v>0</v>
      </c>
    </row>
    <row r="217" spans="2:8">
      <c r="B217" s="283"/>
      <c r="C217" s="83" t="s">
        <v>533</v>
      </c>
      <c r="D217" s="284" t="e">
        <f>+VLOOKUP(C217,CATALOGO!$C$79:$D$264,2,0)</f>
        <v>#N/A</v>
      </c>
      <c r="E217" s="285"/>
      <c r="F217" s="285"/>
      <c r="G217" s="61">
        <v>0</v>
      </c>
    </row>
    <row r="218" spans="2:8">
      <c r="B218" s="283"/>
      <c r="C218" s="83" t="s">
        <v>533</v>
      </c>
      <c r="D218" s="284" t="e">
        <f>+VLOOKUP(C218,CATALOGO!$C$79:$D$264,2,0)</f>
        <v>#N/A</v>
      </c>
      <c r="E218" s="285"/>
      <c r="F218" s="285"/>
      <c r="G218" s="61">
        <v>0</v>
      </c>
    </row>
    <row r="219" spans="2:8">
      <c r="B219" s="283"/>
      <c r="C219" s="287" t="s">
        <v>523</v>
      </c>
      <c r="D219" s="287"/>
      <c r="E219" s="287"/>
      <c r="F219" s="287"/>
      <c r="G219" s="186">
        <f>+SUM(G120:G218)</f>
        <v>7287332.8700000001</v>
      </c>
    </row>
    <row r="220" spans="2:8">
      <c r="B220" s="74"/>
      <c r="C220" s="74"/>
      <c r="D220" s="74"/>
      <c r="E220" s="74"/>
      <c r="F220" s="74"/>
      <c r="G220" s="74"/>
      <c r="H220" s="74"/>
    </row>
    <row r="221" spans="2:8">
      <c r="B221" s="277" t="s">
        <v>530</v>
      </c>
      <c r="C221" s="278"/>
      <c r="D221" s="185" t="s">
        <v>531</v>
      </c>
      <c r="E221" s="74"/>
      <c r="F221" s="74"/>
      <c r="G221" s="74"/>
      <c r="H221" s="74"/>
    </row>
    <row r="222" spans="2:8">
      <c r="B222" s="75" t="s">
        <v>524</v>
      </c>
      <c r="C222" s="76">
        <f>+(SUMIF($C$20:$C$33,"&lt;29999",$G$20:$G$33))+(SUMIF($C$36:$C$49,"&lt;29999",$G$36:$G$49))+(SUMIF($C$52:$C$66,"&lt;29999",$G$52:$G$66))+(SUMIF($C$69:$C$83,"&lt;29999",$G$69:$G$83))+(SUMIF($C$86:$C$100,"&lt;29999",$G$86:$G$100))+(SUMIF($C$103:$C$117,"&lt;29999",$G$103:$G$117))+(SUMIF($C$120:$C$218,"&lt;29999",$G$120:$G$218))</f>
        <v>2214164.23</v>
      </c>
      <c r="D222" s="77" t="str">
        <f>+IF(E11=C222,"CORRECTO","INCORRECTO")</f>
        <v>CORRECTO</v>
      </c>
      <c r="E222" s="74"/>
      <c r="F222" s="74"/>
      <c r="G222" s="74"/>
      <c r="H222" s="74"/>
    </row>
    <row r="223" spans="2:8">
      <c r="B223" s="75" t="s">
        <v>525</v>
      </c>
      <c r="C223" s="76">
        <f>+((SUMIF($C$20:$C$33,"&lt;39999",$G$20:$G$33))+(SUMIF($C$36:$C$49,"&lt;39999",$G$36:$G$49))+(SUMIF($C$52:$C$66,"&lt;39999",$G$52:$G$66))+(SUMIF($C$69:$C$83,"&lt;39999",$G$69:$G$83))+(SUMIF($C$86:$C$100,"&lt;39999",$G$86:$G$100))+(SUMIF($C$103:$C$117,"&lt;39999",$G$103:$G$117))+(SUMIF($C$120:$C$218,"&lt;39999",$G$120:$G$218)))-( (SUMIF($C$20:$C$33,"&lt;29999",$G$20:$G$33))+(SUMIF($C$36:$C$49,"&lt;29999",$G$36:$G$49))+(SUMIF($C$52:$C$66,"&lt;29999",$G$52:$G$66))+(SUMIF($C$69:$C$83,"&lt;29999",$G$69:$G$83))+(SUMIF($C$86:$C$100,"&lt;29999",$G$86:$G$100))+(SUMIF($C$103:$C$117,"&lt;29999",$G$103:$G$117))+(SUMIF($C$120:$C$218,"&lt;29999",$G$120:$G$218)))</f>
        <v>5086516.7699999996</v>
      </c>
      <c r="D223" s="77" t="str">
        <f>+IF(C223=E12,"CORRECTO","INCORRECTO")</f>
        <v>CORRECTO</v>
      </c>
      <c r="E223" s="74"/>
      <c r="F223" s="74"/>
      <c r="G223" s="74"/>
      <c r="H223" s="74"/>
    </row>
    <row r="224" spans="2:8">
      <c r="B224" s="75" t="s">
        <v>526</v>
      </c>
      <c r="C224" s="76">
        <f>+G34+G50+G67+G84+G101+G118</f>
        <v>0</v>
      </c>
      <c r="D224" s="77" t="str">
        <f>+IF(C224=E13,"CORRECTO","INCORRECTO")</f>
        <v>CORRECTO</v>
      </c>
      <c r="E224" s="74"/>
      <c r="F224" s="74"/>
      <c r="G224" s="74"/>
      <c r="H224" s="74"/>
    </row>
    <row r="225" spans="2:8">
      <c r="B225" s="74"/>
      <c r="C225" s="74"/>
      <c r="D225" s="74"/>
      <c r="E225" s="74"/>
      <c r="F225" s="74"/>
      <c r="G225" s="74"/>
      <c r="H225" s="74"/>
    </row>
    <row r="226" spans="2:8" hidden="1">
      <c r="B226" s="78"/>
      <c r="C226" s="78"/>
      <c r="D226" s="78"/>
      <c r="E226" s="74"/>
      <c r="F226" s="74"/>
      <c r="G226" s="74"/>
      <c r="H226" s="74"/>
    </row>
    <row r="227" spans="2:8" hidden="1">
      <c r="B227" s="78"/>
      <c r="C227" s="78"/>
      <c r="D227" s="78"/>
      <c r="E227" s="74"/>
      <c r="F227" s="74"/>
      <c r="G227" s="74"/>
      <c r="H227" s="74"/>
    </row>
    <row r="228" spans="2:8" hidden="1">
      <c r="B228" s="74"/>
      <c r="C228" s="74"/>
      <c r="D228" s="74"/>
      <c r="E228" s="74"/>
      <c r="F228" s="74"/>
      <c r="G228" s="74"/>
      <c r="H228" s="74"/>
    </row>
    <row r="229" spans="2:8" hidden="1">
      <c r="B229" s="74"/>
      <c r="C229" s="74"/>
      <c r="D229" s="74"/>
      <c r="E229" s="74"/>
      <c r="F229" s="74"/>
      <c r="G229" s="74"/>
      <c r="H229" s="74"/>
    </row>
    <row r="230" spans="2:8" hidden="1">
      <c r="B230" s="74"/>
      <c r="C230" s="74"/>
      <c r="D230" s="74"/>
      <c r="E230" s="74"/>
      <c r="F230" s="74"/>
      <c r="G230" s="74"/>
      <c r="H230" s="74"/>
    </row>
    <row r="231" spans="2:8" hidden="1">
      <c r="B231" s="74"/>
      <c r="C231" s="74"/>
      <c r="D231" s="74"/>
      <c r="E231" s="74"/>
      <c r="F231" s="74"/>
      <c r="G231" s="74"/>
      <c r="H231" s="74"/>
    </row>
    <row r="232" spans="2:8" hidden="1">
      <c r="B232" s="74"/>
      <c r="C232" s="74"/>
      <c r="D232" s="74"/>
      <c r="E232" s="74"/>
      <c r="F232" s="74"/>
      <c r="G232" s="74"/>
      <c r="H232" s="74"/>
    </row>
    <row r="233" spans="2:8" hidden="1">
      <c r="B233" s="74"/>
      <c r="C233" s="74"/>
      <c r="D233" s="74"/>
      <c r="E233" s="74"/>
      <c r="F233" s="74"/>
      <c r="G233" s="74"/>
      <c r="H233" s="74"/>
    </row>
    <row r="234" spans="2:8" hidden="1">
      <c r="B234" s="74"/>
      <c r="C234" s="74"/>
      <c r="D234" s="74"/>
      <c r="E234" s="74"/>
      <c r="F234" s="74"/>
      <c r="G234" s="74"/>
      <c r="H234" s="74"/>
    </row>
  </sheetData>
  <sheetProtection password="E727" sheet="1" objects="1" scenarios="1" selectLockedCells="1"/>
  <customSheetViews>
    <customSheetView guid="{1C6F7EB1-966B-4B9A-8DC7-91574CBFD378}" fitToPage="1" hiddenRows="1">
      <pageMargins left="0.7" right="0.7" top="0.75" bottom="0.75" header="0.3" footer="0.3"/>
      <pageSetup scale="29" orientation="portrait" r:id="rId1"/>
      <headerFooter>
        <oddHeader>&amp;C&amp;G</oddHeader>
      </headerFooter>
    </customSheetView>
    <customSheetView guid="{D74BCB23-1516-412E-B6F3-088F98D88FC8}" fitToPage="1" hiddenRows="1">
      <selection activeCell="B6" sqref="B6"/>
      <pageMargins left="0.7" right="0.7" top="0.75" bottom="0.75" header="0.3" footer="0.3"/>
      <pageSetup scale="29" orientation="portrait" r:id="rId2"/>
      <headerFooter>
        <oddHeader>&amp;C&amp;G</oddHeader>
      </headerFooter>
    </customSheetView>
    <customSheetView guid="{80E7DA02-1B60-4892-8DF8-F1D90CFB8D6E}" fitToPage="1" hiddenRows="1">
      <selection activeCell="C5" sqref="C5:D5"/>
      <pageMargins left="0.7" right="0.7" top="0.75" bottom="0.75" header="0.3" footer="0.3"/>
      <pageSetup scale="29" orientation="portrait" r:id="rId3"/>
      <headerFooter>
        <oddHeader>&amp;C&amp;G</oddHeader>
      </headerFooter>
    </customSheetView>
    <customSheetView guid="{E42DFDCF-263A-44ED-973B-7D34AF1F44E1}" fitToPage="1">
      <pageMargins left="0.7" right="0.7" top="0.75" bottom="0.75" header="0.3" footer="0.3"/>
      <pageSetup scale="29" orientation="portrait" r:id="rId4"/>
      <headerFooter>
        <oddHeader>&amp;C&amp;G</oddHeader>
      </headerFooter>
    </customSheetView>
    <customSheetView guid="{ED49C49A-6049-47A5-8E7A-75CF87152D2E}" fitToPage="1" hiddenRows="1" hiddenColumns="1" topLeftCell="C10">
      <selection activeCell="A5" sqref="A5"/>
      <pageMargins left="0.7" right="0.7" top="0.75" bottom="0.75" header="0.3" footer="0.3"/>
      <pageSetup paperSize="5" scale="27" orientation="portrait" r:id="rId5"/>
      <headerFooter>
        <oddHeader>&amp;C&amp;G</oddHeader>
      </headerFooter>
    </customSheetView>
  </customSheetViews>
  <mergeCells count="214">
    <mergeCell ref="B3:G3"/>
    <mergeCell ref="D184:F184"/>
    <mergeCell ref="D185:F185"/>
    <mergeCell ref="D201:F201"/>
    <mergeCell ref="D202:F202"/>
    <mergeCell ref="B221:C221"/>
    <mergeCell ref="D212:F212"/>
    <mergeCell ref="D213:F213"/>
    <mergeCell ref="D214:F214"/>
    <mergeCell ref="D215:F215"/>
    <mergeCell ref="D207:F207"/>
    <mergeCell ref="D208:F208"/>
    <mergeCell ref="D209:F209"/>
    <mergeCell ref="D210:F210"/>
    <mergeCell ref="D211:F211"/>
    <mergeCell ref="B120:B219"/>
    <mergeCell ref="D216:F216"/>
    <mergeCell ref="D217:F217"/>
    <mergeCell ref="D218:F218"/>
    <mergeCell ref="C219:F219"/>
    <mergeCell ref="D195:F195"/>
    <mergeCell ref="D196:F196"/>
    <mergeCell ref="D197:F197"/>
    <mergeCell ref="D198:F198"/>
    <mergeCell ref="D199:F199"/>
    <mergeCell ref="D206:F206"/>
    <mergeCell ref="D183:F183"/>
    <mergeCell ref="D162:F162"/>
    <mergeCell ref="D163:F163"/>
    <mergeCell ref="D171:F171"/>
    <mergeCell ref="D172:F172"/>
    <mergeCell ref="D173:F173"/>
    <mergeCell ref="D174:F174"/>
    <mergeCell ref="D203:F203"/>
    <mergeCell ref="D204:F204"/>
    <mergeCell ref="D205:F205"/>
    <mergeCell ref="D192:F192"/>
    <mergeCell ref="D193:F193"/>
    <mergeCell ref="D194:F194"/>
    <mergeCell ref="D178:F178"/>
    <mergeCell ref="D179:F179"/>
    <mergeCell ref="D180:F180"/>
    <mergeCell ref="D181:F181"/>
    <mergeCell ref="D182:F182"/>
    <mergeCell ref="D186:F186"/>
    <mergeCell ref="D187:F187"/>
    <mergeCell ref="D188:F188"/>
    <mergeCell ref="D189:F189"/>
    <mergeCell ref="D190:F190"/>
    <mergeCell ref="D191:F191"/>
    <mergeCell ref="D200:F200"/>
    <mergeCell ref="D138:F138"/>
    <mergeCell ref="D139:F139"/>
    <mergeCell ref="D175:F175"/>
    <mergeCell ref="D176:F176"/>
    <mergeCell ref="D177:F177"/>
    <mergeCell ref="D167:F167"/>
    <mergeCell ref="D168:F168"/>
    <mergeCell ref="D169:F169"/>
    <mergeCell ref="D150:F150"/>
    <mergeCell ref="D151:F151"/>
    <mergeCell ref="D152:F152"/>
    <mergeCell ref="D153:F153"/>
    <mergeCell ref="D154:F154"/>
    <mergeCell ref="D155:F155"/>
    <mergeCell ref="D164:F164"/>
    <mergeCell ref="D165:F165"/>
    <mergeCell ref="D166:F166"/>
    <mergeCell ref="D156:F156"/>
    <mergeCell ref="D157:F157"/>
    <mergeCell ref="D158:F158"/>
    <mergeCell ref="D170:F170"/>
    <mergeCell ref="D160:F160"/>
    <mergeCell ref="D161:F161"/>
    <mergeCell ref="D62:F62"/>
    <mergeCell ref="D147:F147"/>
    <mergeCell ref="D148:F148"/>
    <mergeCell ref="D149:F149"/>
    <mergeCell ref="D130:F130"/>
    <mergeCell ref="D131:F131"/>
    <mergeCell ref="D129:F129"/>
    <mergeCell ref="D132:F132"/>
    <mergeCell ref="D133:F133"/>
    <mergeCell ref="D134:F134"/>
    <mergeCell ref="D142:F142"/>
    <mergeCell ref="D143:F143"/>
    <mergeCell ref="D144:F144"/>
    <mergeCell ref="D145:F145"/>
    <mergeCell ref="D146:F146"/>
    <mergeCell ref="D140:F140"/>
    <mergeCell ref="D141:F141"/>
    <mergeCell ref="D120:F120"/>
    <mergeCell ref="D121:F121"/>
    <mergeCell ref="D122:F122"/>
    <mergeCell ref="D123:F123"/>
    <mergeCell ref="D45:F45"/>
    <mergeCell ref="D46:F46"/>
    <mergeCell ref="D47:F47"/>
    <mergeCell ref="D48:F48"/>
    <mergeCell ref="D49:F49"/>
    <mergeCell ref="D50:F50"/>
    <mergeCell ref="C51:F51"/>
    <mergeCell ref="D136:F136"/>
    <mergeCell ref="D159:F159"/>
    <mergeCell ref="D137:F137"/>
    <mergeCell ref="D56:F56"/>
    <mergeCell ref="D67:F67"/>
    <mergeCell ref="C68:F68"/>
    <mergeCell ref="D124:F124"/>
    <mergeCell ref="D125:F125"/>
    <mergeCell ref="D126:F126"/>
    <mergeCell ref="D127:F127"/>
    <mergeCell ref="D128:F128"/>
    <mergeCell ref="D135:F135"/>
    <mergeCell ref="B52:B68"/>
    <mergeCell ref="D52:F52"/>
    <mergeCell ref="D59:F59"/>
    <mergeCell ref="D60:F60"/>
    <mergeCell ref="D61:F61"/>
    <mergeCell ref="D38:F38"/>
    <mergeCell ref="D39:F39"/>
    <mergeCell ref="D40:F40"/>
    <mergeCell ref="D41:F41"/>
    <mergeCell ref="D42:F42"/>
    <mergeCell ref="D43:F43"/>
    <mergeCell ref="D53:F53"/>
    <mergeCell ref="D54:F54"/>
    <mergeCell ref="D55:F55"/>
    <mergeCell ref="D57:F57"/>
    <mergeCell ref="D58:F58"/>
    <mergeCell ref="D63:F63"/>
    <mergeCell ref="D64:F64"/>
    <mergeCell ref="D65:F65"/>
    <mergeCell ref="D66:F66"/>
    <mergeCell ref="B36:B51"/>
    <mergeCell ref="D36:F36"/>
    <mergeCell ref="D37:F37"/>
    <mergeCell ref="D44:F44"/>
    <mergeCell ref="D30:F30"/>
    <mergeCell ref="D31:F31"/>
    <mergeCell ref="D32:F32"/>
    <mergeCell ref="B17:G17"/>
    <mergeCell ref="D19:F19"/>
    <mergeCell ref="B20:B35"/>
    <mergeCell ref="D20:F20"/>
    <mergeCell ref="D21:F21"/>
    <mergeCell ref="D22:F22"/>
    <mergeCell ref="D23:F23"/>
    <mergeCell ref="D33:F33"/>
    <mergeCell ref="D34:F34"/>
    <mergeCell ref="C35:F35"/>
    <mergeCell ref="C5:D5"/>
    <mergeCell ref="C6:D6"/>
    <mergeCell ref="B8:G8"/>
    <mergeCell ref="D27:F27"/>
    <mergeCell ref="D28:F28"/>
    <mergeCell ref="D29:F29"/>
    <mergeCell ref="D24:F24"/>
    <mergeCell ref="D25:F25"/>
    <mergeCell ref="D26:F26"/>
    <mergeCell ref="B69:B85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C85:F85"/>
    <mergeCell ref="B86:B102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C102:F102"/>
    <mergeCell ref="B103:B119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C119:F119"/>
  </mergeCells>
  <pageMargins left="0.7" right="0.7" top="0.75" bottom="0.75" header="0.3" footer="0.3"/>
  <pageSetup paperSize="5" scale="27" orientation="portrait" r:id="rId6"/>
  <headerFooter>
    <oddHeader>&amp;C&amp;G</oddHeader>
  </headerFooter>
  <legacyDrawingHF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CATALOGO!$C$79:$C$264</xm:f>
          </x14:formula1>
          <xm:sqref>C120:C218 C36:C49 C52:C66 C103:C117 C69:C83 C86:C100 C20:C33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G87"/>
  <sheetViews>
    <sheetView zoomScaleNormal="100" workbookViewId="0">
      <selection activeCell="B8" sqref="B8:F9"/>
    </sheetView>
  </sheetViews>
  <sheetFormatPr baseColWidth="10" defaultColWidth="0" defaultRowHeight="15" zeroHeight="1"/>
  <cols>
    <col min="1" max="1" width="11.42578125" style="1" customWidth="1"/>
    <col min="2" max="2" width="28.140625" style="1" bestFit="1" customWidth="1"/>
    <col min="3" max="3" width="20.85546875" style="1" bestFit="1" customWidth="1"/>
    <col min="4" max="4" width="30.140625" style="1" bestFit="1" customWidth="1"/>
    <col min="5" max="5" width="20.140625" style="1" bestFit="1" customWidth="1"/>
    <col min="6" max="6" width="28.140625" style="1" bestFit="1" customWidth="1"/>
    <col min="7" max="7" width="11.42578125" style="1" customWidth="1"/>
    <col min="8" max="16384" width="11.42578125" style="1" hidden="1"/>
  </cols>
  <sheetData>
    <row r="1" spans="2:6"/>
    <row r="2" spans="2:6"/>
    <row r="3" spans="2:6"/>
    <row r="4" spans="2:6"/>
    <row r="5" spans="2:6" ht="23.25">
      <c r="B5" s="55" t="s">
        <v>0</v>
      </c>
      <c r="C5" s="56" t="str">
        <f>+RPP_2017!C4</f>
        <v>COLIMA</v>
      </c>
      <c r="D5" s="56"/>
    </row>
    <row r="6" spans="2:6" ht="23.25">
      <c r="B6" s="55" t="s">
        <v>32</v>
      </c>
      <c r="C6" s="56" t="str">
        <f>+RPP_2017!M4</f>
        <v>DICIEMBRE</v>
      </c>
      <c r="D6" s="56"/>
    </row>
    <row r="7" spans="2:6"/>
    <row r="8" spans="2:6" ht="19.5" customHeight="1">
      <c r="B8" s="289" t="s">
        <v>568</v>
      </c>
      <c r="C8" s="289"/>
      <c r="D8" s="289"/>
      <c r="E8" s="289"/>
      <c r="F8" s="289"/>
    </row>
    <row r="9" spans="2:6" ht="15" customHeight="1">
      <c r="B9" s="289"/>
      <c r="C9" s="289"/>
      <c r="D9" s="289"/>
      <c r="E9" s="289"/>
      <c r="F9" s="289"/>
    </row>
    <row r="10" spans="2:6"/>
    <row r="11" spans="2:6"/>
    <row r="12" spans="2:6">
      <c r="B12" s="97" t="s">
        <v>68</v>
      </c>
      <c r="C12" s="97" t="s">
        <v>70</v>
      </c>
      <c r="D12" s="97" t="s">
        <v>550</v>
      </c>
      <c r="E12" s="97" t="s">
        <v>551</v>
      </c>
      <c r="F12" s="97" t="s">
        <v>550</v>
      </c>
    </row>
    <row r="13" spans="2:6">
      <c r="B13" s="54" t="s">
        <v>72</v>
      </c>
      <c r="C13" s="54" t="s">
        <v>533</v>
      </c>
      <c r="D13" s="61">
        <v>0</v>
      </c>
      <c r="E13" s="54">
        <v>34101</v>
      </c>
      <c r="F13" s="61">
        <v>0</v>
      </c>
    </row>
    <row r="14" spans="2:6">
      <c r="B14" s="54" t="s">
        <v>72</v>
      </c>
      <c r="C14" s="54" t="s">
        <v>533</v>
      </c>
      <c r="D14" s="61">
        <v>0</v>
      </c>
      <c r="E14" s="54">
        <v>33604</v>
      </c>
      <c r="F14" s="61">
        <v>0</v>
      </c>
    </row>
    <row r="15" spans="2:6">
      <c r="B15" s="54" t="s">
        <v>72</v>
      </c>
      <c r="C15" s="54" t="s">
        <v>533</v>
      </c>
      <c r="D15" s="61">
        <v>0</v>
      </c>
      <c r="E15" s="54">
        <v>38201</v>
      </c>
      <c r="F15" s="61">
        <v>0</v>
      </c>
    </row>
    <row r="16" spans="2:6">
      <c r="B16" s="54" t="s">
        <v>72</v>
      </c>
      <c r="C16" s="54" t="s">
        <v>533</v>
      </c>
      <c r="D16" s="61">
        <v>0</v>
      </c>
      <c r="E16" s="54" t="s">
        <v>533</v>
      </c>
      <c r="F16" s="61">
        <v>0</v>
      </c>
    </row>
    <row r="17" spans="2:6">
      <c r="B17" s="54" t="s">
        <v>72</v>
      </c>
      <c r="C17" s="54" t="s">
        <v>533</v>
      </c>
      <c r="D17" s="61">
        <v>0</v>
      </c>
      <c r="E17" s="54" t="s">
        <v>533</v>
      </c>
      <c r="F17" s="61">
        <v>0</v>
      </c>
    </row>
    <row r="18" spans="2:6">
      <c r="B18" s="54" t="s">
        <v>72</v>
      </c>
      <c r="C18" s="54" t="s">
        <v>533</v>
      </c>
      <c r="D18" s="61">
        <v>0</v>
      </c>
      <c r="E18" s="54" t="s">
        <v>533</v>
      </c>
      <c r="F18" s="61">
        <v>0</v>
      </c>
    </row>
    <row r="19" spans="2:6">
      <c r="B19" s="54" t="s">
        <v>72</v>
      </c>
      <c r="C19" s="54" t="s">
        <v>533</v>
      </c>
      <c r="D19" s="61">
        <v>0</v>
      </c>
      <c r="E19" s="54" t="s">
        <v>533</v>
      </c>
      <c r="F19" s="61">
        <v>0</v>
      </c>
    </row>
    <row r="20" spans="2:6">
      <c r="B20" s="54" t="s">
        <v>72</v>
      </c>
      <c r="C20" s="54" t="s">
        <v>533</v>
      </c>
      <c r="D20" s="61">
        <v>0</v>
      </c>
      <c r="E20" s="54" t="s">
        <v>533</v>
      </c>
      <c r="F20" s="61">
        <v>0</v>
      </c>
    </row>
    <row r="21" spans="2:6">
      <c r="B21" s="54" t="s">
        <v>72</v>
      </c>
      <c r="C21" s="54" t="s">
        <v>533</v>
      </c>
      <c r="D21" s="61">
        <v>0</v>
      </c>
      <c r="E21" s="54" t="s">
        <v>533</v>
      </c>
      <c r="F21" s="61">
        <v>0</v>
      </c>
    </row>
    <row r="22" spans="2:6">
      <c r="B22" s="54" t="s">
        <v>72</v>
      </c>
      <c r="C22" s="54" t="s">
        <v>533</v>
      </c>
      <c r="D22" s="61">
        <v>0</v>
      </c>
      <c r="E22" s="54" t="s">
        <v>533</v>
      </c>
      <c r="F22" s="61">
        <v>0</v>
      </c>
    </row>
    <row r="23" spans="2:6">
      <c r="B23" s="54" t="s">
        <v>72</v>
      </c>
      <c r="C23" s="54" t="s">
        <v>533</v>
      </c>
      <c r="D23" s="61">
        <v>0</v>
      </c>
      <c r="E23" s="54" t="s">
        <v>533</v>
      </c>
      <c r="F23" s="61">
        <v>0</v>
      </c>
    </row>
    <row r="24" spans="2:6">
      <c r="B24" s="54" t="s">
        <v>72</v>
      </c>
      <c r="C24" s="54" t="s">
        <v>533</v>
      </c>
      <c r="D24" s="61">
        <v>0</v>
      </c>
      <c r="E24" s="54" t="s">
        <v>533</v>
      </c>
      <c r="F24" s="61">
        <v>0</v>
      </c>
    </row>
    <row r="25" spans="2:6">
      <c r="B25" s="54" t="s">
        <v>72</v>
      </c>
      <c r="C25" s="54" t="s">
        <v>533</v>
      </c>
      <c r="D25" s="61">
        <v>0</v>
      </c>
      <c r="E25" s="54" t="s">
        <v>533</v>
      </c>
      <c r="F25" s="61">
        <v>0</v>
      </c>
    </row>
    <row r="26" spans="2:6">
      <c r="B26" s="54" t="s">
        <v>72</v>
      </c>
      <c r="C26" s="54" t="s">
        <v>533</v>
      </c>
      <c r="D26" s="61">
        <v>0</v>
      </c>
      <c r="E26" s="54" t="s">
        <v>533</v>
      </c>
      <c r="F26" s="61">
        <v>0</v>
      </c>
    </row>
    <row r="27" spans="2:6">
      <c r="B27" s="54" t="s">
        <v>72</v>
      </c>
      <c r="C27" s="54" t="s">
        <v>533</v>
      </c>
      <c r="D27" s="61">
        <v>0</v>
      </c>
      <c r="E27" s="54" t="s">
        <v>533</v>
      </c>
      <c r="F27" s="61">
        <v>0</v>
      </c>
    </row>
    <row r="28" spans="2:6">
      <c r="B28" s="54" t="s">
        <v>72</v>
      </c>
      <c r="C28" s="54" t="s">
        <v>533</v>
      </c>
      <c r="D28" s="61">
        <v>0</v>
      </c>
      <c r="E28" s="54" t="s">
        <v>533</v>
      </c>
      <c r="F28" s="61">
        <v>0</v>
      </c>
    </row>
    <row r="29" spans="2:6">
      <c r="B29" s="54" t="s">
        <v>72</v>
      </c>
      <c r="C29" s="54" t="s">
        <v>533</v>
      </c>
      <c r="D29" s="61">
        <v>0</v>
      </c>
      <c r="E29" s="54" t="s">
        <v>533</v>
      </c>
      <c r="F29" s="61">
        <v>0</v>
      </c>
    </row>
    <row r="30" spans="2:6">
      <c r="B30" s="54" t="s">
        <v>72</v>
      </c>
      <c r="C30" s="54" t="s">
        <v>533</v>
      </c>
      <c r="D30" s="61">
        <v>0</v>
      </c>
      <c r="E30" s="54" t="s">
        <v>533</v>
      </c>
      <c r="F30" s="61">
        <v>0</v>
      </c>
    </row>
    <row r="31" spans="2:6">
      <c r="B31" s="54" t="s">
        <v>72</v>
      </c>
      <c r="C31" s="54" t="s">
        <v>533</v>
      </c>
      <c r="D31" s="61">
        <v>0</v>
      </c>
      <c r="E31" s="54" t="s">
        <v>533</v>
      </c>
      <c r="F31" s="61">
        <v>0</v>
      </c>
    </row>
    <row r="32" spans="2:6">
      <c r="B32" s="54" t="s">
        <v>72</v>
      </c>
      <c r="C32" s="54" t="s">
        <v>533</v>
      </c>
      <c r="D32" s="61">
        <v>0</v>
      </c>
      <c r="E32" s="54" t="s">
        <v>533</v>
      </c>
      <c r="F32" s="61">
        <v>0</v>
      </c>
    </row>
    <row r="33" spans="2:6">
      <c r="B33" s="54" t="s">
        <v>72</v>
      </c>
      <c r="C33" s="54" t="s">
        <v>533</v>
      </c>
      <c r="D33" s="61">
        <v>0</v>
      </c>
      <c r="E33" s="54" t="s">
        <v>533</v>
      </c>
      <c r="F33" s="61">
        <v>0</v>
      </c>
    </row>
    <row r="34" spans="2:6">
      <c r="B34" s="54" t="s">
        <v>72</v>
      </c>
      <c r="C34" s="54" t="s">
        <v>533</v>
      </c>
      <c r="D34" s="61">
        <v>0</v>
      </c>
      <c r="E34" s="54" t="s">
        <v>533</v>
      </c>
      <c r="F34" s="61">
        <v>0</v>
      </c>
    </row>
    <row r="35" spans="2:6">
      <c r="B35" s="54" t="s">
        <v>72</v>
      </c>
      <c r="C35" s="54" t="s">
        <v>533</v>
      </c>
      <c r="D35" s="61">
        <v>0</v>
      </c>
      <c r="E35" s="54" t="s">
        <v>533</v>
      </c>
      <c r="F35" s="61">
        <v>0</v>
      </c>
    </row>
    <row r="36" spans="2:6">
      <c r="B36" s="54" t="s">
        <v>72</v>
      </c>
      <c r="C36" s="54" t="s">
        <v>533</v>
      </c>
      <c r="D36" s="61">
        <v>0</v>
      </c>
      <c r="E36" s="54" t="s">
        <v>533</v>
      </c>
      <c r="F36" s="61">
        <v>0</v>
      </c>
    </row>
    <row r="37" spans="2:6">
      <c r="B37" s="54" t="s">
        <v>72</v>
      </c>
      <c r="C37" s="54" t="s">
        <v>533</v>
      </c>
      <c r="D37" s="61">
        <v>0</v>
      </c>
      <c r="E37" s="54" t="s">
        <v>533</v>
      </c>
      <c r="F37" s="61">
        <v>0</v>
      </c>
    </row>
    <row r="38" spans="2:6">
      <c r="B38" s="54" t="s">
        <v>72</v>
      </c>
      <c r="C38" s="54" t="s">
        <v>533</v>
      </c>
      <c r="D38" s="61">
        <v>0</v>
      </c>
      <c r="E38" s="54" t="s">
        <v>533</v>
      </c>
      <c r="F38" s="61">
        <v>0</v>
      </c>
    </row>
    <row r="39" spans="2:6">
      <c r="B39" s="54" t="s">
        <v>72</v>
      </c>
      <c r="C39" s="54" t="s">
        <v>533</v>
      </c>
      <c r="D39" s="61">
        <v>0</v>
      </c>
      <c r="E39" s="54" t="s">
        <v>533</v>
      </c>
      <c r="F39" s="61">
        <v>0</v>
      </c>
    </row>
    <row r="40" spans="2:6">
      <c r="B40" s="54" t="s">
        <v>72</v>
      </c>
      <c r="C40" s="54" t="s">
        <v>533</v>
      </c>
      <c r="D40" s="61">
        <v>0</v>
      </c>
      <c r="E40" s="54" t="s">
        <v>533</v>
      </c>
      <c r="F40" s="61">
        <v>0</v>
      </c>
    </row>
    <row r="41" spans="2:6">
      <c r="B41" s="54" t="s">
        <v>72</v>
      </c>
      <c r="C41" s="54" t="s">
        <v>533</v>
      </c>
      <c r="D41" s="61">
        <v>0</v>
      </c>
      <c r="E41" s="54" t="s">
        <v>533</v>
      </c>
      <c r="F41" s="61">
        <v>0</v>
      </c>
    </row>
    <row r="42" spans="2:6">
      <c r="B42" s="54" t="s">
        <v>72</v>
      </c>
      <c r="C42" s="54" t="s">
        <v>533</v>
      </c>
      <c r="D42" s="61">
        <v>0</v>
      </c>
      <c r="E42" s="54" t="s">
        <v>533</v>
      </c>
      <c r="F42" s="61">
        <v>0</v>
      </c>
    </row>
    <row r="43" spans="2:6">
      <c r="B43" s="54" t="s">
        <v>72</v>
      </c>
      <c r="C43" s="54" t="s">
        <v>533</v>
      </c>
      <c r="D43" s="61">
        <v>0</v>
      </c>
      <c r="E43" s="54" t="s">
        <v>533</v>
      </c>
      <c r="F43" s="61">
        <v>0</v>
      </c>
    </row>
    <row r="44" spans="2:6">
      <c r="B44" s="54" t="s">
        <v>72</v>
      </c>
      <c r="C44" s="54" t="s">
        <v>533</v>
      </c>
      <c r="D44" s="61">
        <v>0</v>
      </c>
      <c r="E44" s="54" t="s">
        <v>533</v>
      </c>
      <c r="F44" s="61">
        <v>0</v>
      </c>
    </row>
    <row r="45" spans="2:6">
      <c r="B45" s="54" t="s">
        <v>72</v>
      </c>
      <c r="C45" s="54" t="s">
        <v>533</v>
      </c>
      <c r="D45" s="61">
        <v>0</v>
      </c>
      <c r="E45" s="54" t="s">
        <v>533</v>
      </c>
      <c r="F45" s="61">
        <v>0</v>
      </c>
    </row>
    <row r="46" spans="2:6">
      <c r="B46" s="54" t="s">
        <v>72</v>
      </c>
      <c r="C46" s="54" t="s">
        <v>533</v>
      </c>
      <c r="D46" s="61">
        <v>0</v>
      </c>
      <c r="E46" s="54" t="s">
        <v>533</v>
      </c>
      <c r="F46" s="61">
        <v>0</v>
      </c>
    </row>
    <row r="47" spans="2:6">
      <c r="B47" s="54" t="s">
        <v>72</v>
      </c>
      <c r="C47" s="54" t="s">
        <v>533</v>
      </c>
      <c r="D47" s="61">
        <v>0</v>
      </c>
      <c r="E47" s="54" t="s">
        <v>533</v>
      </c>
      <c r="F47" s="61">
        <v>0</v>
      </c>
    </row>
    <row r="48" spans="2:6">
      <c r="B48" s="54" t="s">
        <v>72</v>
      </c>
      <c r="C48" s="54" t="s">
        <v>533</v>
      </c>
      <c r="D48" s="61">
        <v>0</v>
      </c>
      <c r="E48" s="54" t="s">
        <v>533</v>
      </c>
      <c r="F48" s="61">
        <v>0</v>
      </c>
    </row>
    <row r="49" spans="2:6">
      <c r="B49" s="54" t="s">
        <v>72</v>
      </c>
      <c r="C49" s="54" t="s">
        <v>533</v>
      </c>
      <c r="D49" s="61">
        <v>0</v>
      </c>
      <c r="E49" s="54" t="s">
        <v>533</v>
      </c>
      <c r="F49" s="61">
        <v>0</v>
      </c>
    </row>
    <row r="50" spans="2:6">
      <c r="B50" s="54" t="s">
        <v>72</v>
      </c>
      <c r="C50" s="54" t="s">
        <v>533</v>
      </c>
      <c r="D50" s="61">
        <v>0</v>
      </c>
      <c r="E50" s="54" t="s">
        <v>533</v>
      </c>
      <c r="F50" s="61">
        <v>0</v>
      </c>
    </row>
    <row r="51" spans="2:6">
      <c r="B51" s="54" t="s">
        <v>72</v>
      </c>
      <c r="C51" s="54" t="s">
        <v>533</v>
      </c>
      <c r="D51" s="61">
        <v>0</v>
      </c>
      <c r="E51" s="54" t="s">
        <v>533</v>
      </c>
      <c r="F51" s="61">
        <v>0</v>
      </c>
    </row>
    <row r="52" spans="2:6">
      <c r="B52" s="54" t="s">
        <v>72</v>
      </c>
      <c r="C52" s="54" t="s">
        <v>533</v>
      </c>
      <c r="D52" s="61">
        <v>0</v>
      </c>
      <c r="E52" s="54" t="s">
        <v>533</v>
      </c>
      <c r="F52" s="61">
        <v>0</v>
      </c>
    </row>
    <row r="53" spans="2:6">
      <c r="B53" s="54" t="s">
        <v>72</v>
      </c>
      <c r="C53" s="54" t="s">
        <v>533</v>
      </c>
      <c r="D53" s="61">
        <v>0</v>
      </c>
      <c r="E53" s="54" t="s">
        <v>533</v>
      </c>
      <c r="F53" s="61">
        <v>0</v>
      </c>
    </row>
    <row r="54" spans="2:6">
      <c r="B54" s="54" t="s">
        <v>72</v>
      </c>
      <c r="C54" s="54" t="s">
        <v>533</v>
      </c>
      <c r="D54" s="61">
        <v>0</v>
      </c>
      <c r="E54" s="54" t="s">
        <v>533</v>
      </c>
      <c r="F54" s="61">
        <v>0</v>
      </c>
    </row>
    <row r="55" spans="2:6">
      <c r="B55" s="54" t="s">
        <v>72</v>
      </c>
      <c r="C55" s="54" t="s">
        <v>533</v>
      </c>
      <c r="D55" s="61">
        <v>0</v>
      </c>
      <c r="E55" s="54" t="s">
        <v>533</v>
      </c>
      <c r="F55" s="61">
        <v>0</v>
      </c>
    </row>
    <row r="56" spans="2:6">
      <c r="B56" s="54" t="s">
        <v>72</v>
      </c>
      <c r="C56" s="54" t="s">
        <v>533</v>
      </c>
      <c r="D56" s="61">
        <v>0</v>
      </c>
      <c r="E56" s="54" t="s">
        <v>533</v>
      </c>
      <c r="F56" s="61">
        <v>0</v>
      </c>
    </row>
    <row r="57" spans="2:6">
      <c r="B57" s="54" t="s">
        <v>72</v>
      </c>
      <c r="C57" s="54" t="s">
        <v>533</v>
      </c>
      <c r="D57" s="61">
        <v>0</v>
      </c>
      <c r="E57" s="54" t="s">
        <v>533</v>
      </c>
      <c r="F57" s="61">
        <v>0</v>
      </c>
    </row>
    <row r="58" spans="2:6">
      <c r="B58" s="54" t="s">
        <v>72</v>
      </c>
      <c r="C58" s="54" t="s">
        <v>533</v>
      </c>
      <c r="D58" s="61">
        <v>0</v>
      </c>
      <c r="E58" s="54" t="s">
        <v>533</v>
      </c>
      <c r="F58" s="61">
        <v>0</v>
      </c>
    </row>
    <row r="59" spans="2:6">
      <c r="B59" s="54" t="s">
        <v>72</v>
      </c>
      <c r="C59" s="54" t="s">
        <v>533</v>
      </c>
      <c r="D59" s="61">
        <v>0</v>
      </c>
      <c r="E59" s="54" t="s">
        <v>533</v>
      </c>
      <c r="F59" s="61">
        <v>0</v>
      </c>
    </row>
    <row r="60" spans="2:6">
      <c r="B60" s="54" t="s">
        <v>72</v>
      </c>
      <c r="C60" s="54" t="s">
        <v>533</v>
      </c>
      <c r="D60" s="61">
        <v>0</v>
      </c>
      <c r="E60" s="54" t="s">
        <v>533</v>
      </c>
      <c r="F60" s="61">
        <v>0</v>
      </c>
    </row>
    <row r="61" spans="2:6">
      <c r="B61" s="54" t="s">
        <v>72</v>
      </c>
      <c r="C61" s="54" t="s">
        <v>533</v>
      </c>
      <c r="D61" s="61">
        <v>0</v>
      </c>
      <c r="E61" s="54" t="s">
        <v>533</v>
      </c>
      <c r="F61" s="61">
        <v>0</v>
      </c>
    </row>
    <row r="62" spans="2:6">
      <c r="B62" s="54" t="s">
        <v>72</v>
      </c>
      <c r="C62" s="54" t="s">
        <v>533</v>
      </c>
      <c r="D62" s="61">
        <v>0</v>
      </c>
      <c r="E62" s="54" t="s">
        <v>533</v>
      </c>
      <c r="F62" s="61">
        <v>0</v>
      </c>
    </row>
    <row r="63" spans="2:6">
      <c r="B63" s="54" t="s">
        <v>72</v>
      </c>
      <c r="C63" s="54" t="s">
        <v>533</v>
      </c>
      <c r="D63" s="61">
        <v>0</v>
      </c>
      <c r="E63" s="54" t="s">
        <v>533</v>
      </c>
      <c r="F63" s="61">
        <v>0</v>
      </c>
    </row>
    <row r="64" spans="2:6">
      <c r="B64" s="54" t="s">
        <v>72</v>
      </c>
      <c r="C64" s="54" t="s">
        <v>533</v>
      </c>
      <c r="D64" s="61">
        <v>0</v>
      </c>
      <c r="E64" s="54" t="s">
        <v>533</v>
      </c>
      <c r="F64" s="61">
        <v>0</v>
      </c>
    </row>
    <row r="65" spans="2:6">
      <c r="B65" s="54" t="s">
        <v>72</v>
      </c>
      <c r="C65" s="54" t="s">
        <v>533</v>
      </c>
      <c r="D65" s="61">
        <v>0</v>
      </c>
      <c r="E65" s="54" t="s">
        <v>533</v>
      </c>
      <c r="F65" s="61">
        <v>0</v>
      </c>
    </row>
    <row r="66" spans="2:6">
      <c r="B66" s="54" t="s">
        <v>72</v>
      </c>
      <c r="C66" s="54" t="s">
        <v>533</v>
      </c>
      <c r="D66" s="61">
        <v>0</v>
      </c>
      <c r="E66" s="54" t="s">
        <v>533</v>
      </c>
      <c r="F66" s="61">
        <v>0</v>
      </c>
    </row>
    <row r="67" spans="2:6">
      <c r="B67" s="54" t="s">
        <v>72</v>
      </c>
      <c r="C67" s="54" t="s">
        <v>533</v>
      </c>
      <c r="D67" s="61">
        <v>0</v>
      </c>
      <c r="E67" s="54" t="s">
        <v>533</v>
      </c>
      <c r="F67" s="61">
        <v>0</v>
      </c>
    </row>
    <row r="68" spans="2:6">
      <c r="B68" s="54" t="s">
        <v>72</v>
      </c>
      <c r="C68" s="54" t="s">
        <v>533</v>
      </c>
      <c r="D68" s="61">
        <v>0</v>
      </c>
      <c r="E68" s="54" t="s">
        <v>533</v>
      </c>
      <c r="F68" s="61">
        <v>0</v>
      </c>
    </row>
    <row r="69" spans="2:6">
      <c r="B69" s="54" t="s">
        <v>72</v>
      </c>
      <c r="C69" s="54" t="s">
        <v>533</v>
      </c>
      <c r="D69" s="61">
        <v>0</v>
      </c>
      <c r="E69" s="54" t="s">
        <v>533</v>
      </c>
      <c r="F69" s="61">
        <v>0</v>
      </c>
    </row>
    <row r="70" spans="2:6">
      <c r="B70" s="54" t="s">
        <v>72</v>
      </c>
      <c r="C70" s="54" t="s">
        <v>533</v>
      </c>
      <c r="D70" s="61">
        <v>0</v>
      </c>
      <c r="E70" s="54" t="s">
        <v>533</v>
      </c>
      <c r="F70" s="61">
        <v>0</v>
      </c>
    </row>
    <row r="71" spans="2:6">
      <c r="B71" s="54" t="s">
        <v>72</v>
      </c>
      <c r="C71" s="54" t="s">
        <v>533</v>
      </c>
      <c r="D71" s="61">
        <v>0</v>
      </c>
      <c r="E71" s="54" t="s">
        <v>533</v>
      </c>
      <c r="F71" s="61">
        <v>0</v>
      </c>
    </row>
    <row r="72" spans="2:6">
      <c r="B72" s="54" t="s">
        <v>72</v>
      </c>
      <c r="C72" s="54" t="s">
        <v>533</v>
      </c>
      <c r="D72" s="61">
        <v>0</v>
      </c>
      <c r="E72" s="54" t="s">
        <v>533</v>
      </c>
      <c r="F72" s="61">
        <v>0</v>
      </c>
    </row>
    <row r="73" spans="2:6">
      <c r="B73" s="54" t="s">
        <v>72</v>
      </c>
      <c r="C73" s="54" t="s">
        <v>533</v>
      </c>
      <c r="D73" s="61">
        <v>0</v>
      </c>
      <c r="E73" s="54" t="s">
        <v>533</v>
      </c>
      <c r="F73" s="61">
        <v>0</v>
      </c>
    </row>
    <row r="74" spans="2:6">
      <c r="B74" s="54" t="s">
        <v>72</v>
      </c>
      <c r="C74" s="54" t="s">
        <v>533</v>
      </c>
      <c r="D74" s="61">
        <v>0</v>
      </c>
      <c r="E74" s="54" t="s">
        <v>533</v>
      </c>
      <c r="F74" s="61">
        <v>0</v>
      </c>
    </row>
    <row r="75" spans="2:6">
      <c r="B75" s="54" t="s">
        <v>72</v>
      </c>
      <c r="C75" s="54" t="s">
        <v>533</v>
      </c>
      <c r="D75" s="61">
        <v>0</v>
      </c>
      <c r="E75" s="54" t="s">
        <v>533</v>
      </c>
      <c r="F75" s="61">
        <v>0</v>
      </c>
    </row>
    <row r="76" spans="2:6">
      <c r="B76" s="54" t="s">
        <v>72</v>
      </c>
      <c r="C76" s="54" t="s">
        <v>533</v>
      </c>
      <c r="D76" s="61">
        <v>0</v>
      </c>
      <c r="E76" s="54" t="s">
        <v>533</v>
      </c>
      <c r="F76" s="61">
        <v>0</v>
      </c>
    </row>
    <row r="77" spans="2:6">
      <c r="B77" s="54" t="s">
        <v>72</v>
      </c>
      <c r="C77" s="54" t="s">
        <v>533</v>
      </c>
      <c r="D77" s="61">
        <v>0</v>
      </c>
      <c r="E77" s="54" t="s">
        <v>533</v>
      </c>
      <c r="F77" s="61">
        <v>0</v>
      </c>
    </row>
    <row r="78" spans="2:6">
      <c r="B78" s="54" t="s">
        <v>72</v>
      </c>
      <c r="C78" s="54" t="s">
        <v>533</v>
      </c>
      <c r="D78" s="61">
        <v>0</v>
      </c>
      <c r="E78" s="54" t="s">
        <v>533</v>
      </c>
      <c r="F78" s="61">
        <v>0</v>
      </c>
    </row>
    <row r="79" spans="2:6">
      <c r="B79" s="54" t="s">
        <v>72</v>
      </c>
      <c r="C79" s="54" t="s">
        <v>533</v>
      </c>
      <c r="D79" s="61">
        <v>0</v>
      </c>
      <c r="E79" s="54" t="s">
        <v>533</v>
      </c>
      <c r="F79" s="61">
        <v>0</v>
      </c>
    </row>
    <row r="80" spans="2:6">
      <c r="B80" s="54" t="s">
        <v>72</v>
      </c>
      <c r="C80" s="54" t="s">
        <v>533</v>
      </c>
      <c r="D80" s="61">
        <v>0</v>
      </c>
      <c r="E80" s="54" t="s">
        <v>533</v>
      </c>
      <c r="F80" s="61">
        <v>0</v>
      </c>
    </row>
    <row r="81" spans="2:6">
      <c r="B81" s="54" t="s">
        <v>72</v>
      </c>
      <c r="C81" s="54" t="s">
        <v>533</v>
      </c>
      <c r="D81" s="61">
        <v>0</v>
      </c>
      <c r="E81" s="54" t="s">
        <v>533</v>
      </c>
      <c r="F81" s="61">
        <v>0</v>
      </c>
    </row>
    <row r="82" spans="2:6">
      <c r="B82" s="54" t="s">
        <v>72</v>
      </c>
      <c r="C82" s="54" t="s">
        <v>533</v>
      </c>
      <c r="D82" s="61">
        <v>0</v>
      </c>
      <c r="E82" s="54" t="s">
        <v>533</v>
      </c>
      <c r="F82" s="61">
        <v>0</v>
      </c>
    </row>
    <row r="83" spans="2:6">
      <c r="B83" s="54" t="s">
        <v>72</v>
      </c>
      <c r="C83" s="54" t="s">
        <v>533</v>
      </c>
      <c r="D83" s="61">
        <v>0</v>
      </c>
      <c r="E83" s="54" t="s">
        <v>533</v>
      </c>
      <c r="F83" s="61">
        <v>0</v>
      </c>
    </row>
    <row r="84" spans="2:6">
      <c r="B84" s="54" t="s">
        <v>72</v>
      </c>
      <c r="C84" s="54" t="s">
        <v>533</v>
      </c>
      <c r="D84" s="61">
        <v>0</v>
      </c>
      <c r="E84" s="54" t="s">
        <v>533</v>
      </c>
      <c r="F84" s="61">
        <v>0</v>
      </c>
    </row>
    <row r="85" spans="2:6">
      <c r="B85" s="290" t="s">
        <v>25</v>
      </c>
      <c r="C85" s="290"/>
      <c r="D85" s="98">
        <f>+SUM(D13:D84)</f>
        <v>0</v>
      </c>
      <c r="E85" s="99"/>
      <c r="F85" s="98">
        <f>+SUM(F13:F84)</f>
        <v>0</v>
      </c>
    </row>
    <row r="86" spans="2:6"/>
    <row r="87" spans="2:6"/>
  </sheetData>
  <dataConsolidate/>
  <customSheetViews>
    <customSheetView guid="{1C6F7EB1-966B-4B9A-8DC7-91574CBFD378}" fitToPage="1">
      <pageMargins left="0.7" right="0.7" top="0.75" bottom="0.75" header="0.3" footer="0.3"/>
      <pageSetup scale="54" orientation="portrait" horizontalDpi="4294967292" r:id="rId1"/>
      <headerFooter>
        <oddHeader>&amp;C&amp;G</oddHeader>
      </headerFooter>
    </customSheetView>
    <customSheetView guid="{D74BCB23-1516-412E-B6F3-088F98D88FC8}" fitToPage="1">
      <selection activeCell="B6" sqref="B6"/>
      <pageMargins left="0.7" right="0.7" top="0.75" bottom="0.75" header="0.3" footer="0.3"/>
      <pageSetup scale="54" orientation="portrait" horizontalDpi="4294967292" r:id="rId2"/>
      <headerFooter>
        <oddHeader>&amp;C&amp;G</oddHeader>
      </headerFooter>
    </customSheetView>
    <customSheetView guid="{80E7DA02-1B60-4892-8DF8-F1D90CFB8D6E}" fitToPage="1">
      <selection activeCell="C6" sqref="C6"/>
      <pageMargins left="0.7" right="0.7" top="0.75" bottom="0.75" header="0.3" footer="0.3"/>
      <pageSetup scale="54" orientation="portrait" horizontalDpi="4294967292" r:id="rId3"/>
      <headerFooter>
        <oddHeader>&amp;C&amp;G</oddHeader>
      </headerFooter>
    </customSheetView>
    <customSheetView guid="{E42DFDCF-263A-44ED-973B-7D34AF1F44E1}" fitToPage="1">
      <selection activeCell="B13" sqref="B13"/>
      <pageMargins left="0.7" right="0.7" top="0.75" bottom="0.75" header="0.3" footer="0.3"/>
      <pageSetup scale="54" orientation="portrait" horizontalDpi="4294967292" r:id="rId4"/>
      <headerFooter>
        <oddHeader>&amp;C&amp;G</oddHeader>
      </headerFooter>
    </customSheetView>
    <customSheetView guid="{ED49C49A-6049-47A5-8E7A-75CF87152D2E}" fitToPage="1" hiddenRows="1" hiddenColumns="1" topLeftCell="A7">
      <selection activeCell="D15" sqref="D15"/>
      <pageMargins left="0.7" right="0.7" top="0.75" bottom="0.75" header="0.3" footer="0.3"/>
      <pageSetup scale="54" orientation="portrait" horizontalDpi="4294967292" r:id="rId5"/>
      <headerFooter>
        <oddHeader>&amp;C&amp;G</oddHeader>
      </headerFooter>
    </customSheetView>
  </customSheetViews>
  <mergeCells count="2">
    <mergeCell ref="B8:F9"/>
    <mergeCell ref="B85:C85"/>
  </mergeCells>
  <pageMargins left="0.7" right="0.7" top="0.75" bottom="0.75" header="0.3" footer="0.3"/>
  <pageSetup scale="54" orientation="portrait" horizontalDpi="4294967292" r:id="rId6"/>
  <headerFooter>
    <oddHeader>&amp;C&amp;G</oddHeader>
  </headerFooter>
  <legacyDrawingHF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CATALOGO!$F$4:$F$7</xm:f>
          </x14:formula1>
          <xm:sqref>B13:B84</xm:sqref>
        </x14:dataValidation>
        <x14:dataValidation type="list" allowBlank="1" showInputMessage="1" showErrorMessage="1">
          <x14:formula1>
            <xm:f>CATALOGO!$C$4:$C$442</xm:f>
          </x14:formula1>
          <xm:sqref>E13:E84 C13:C84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topLeftCell="C6" zoomScaleNormal="100" workbookViewId="0">
      <selection activeCell="F13" sqref="F13"/>
    </sheetView>
  </sheetViews>
  <sheetFormatPr baseColWidth="10" defaultColWidth="0" defaultRowHeight="15" customHeight="1" zeroHeight="1"/>
  <cols>
    <col min="1" max="1" width="11.42578125" style="1" customWidth="1"/>
    <col min="2" max="2" width="53.140625" style="1" customWidth="1"/>
    <col min="3" max="3" width="55.28515625" style="1" customWidth="1"/>
    <col min="4" max="4" width="27.140625" style="1" customWidth="1"/>
    <col min="5" max="5" width="28.5703125" style="1" customWidth="1"/>
    <col min="6" max="6" width="26" style="1" bestFit="1" customWidth="1"/>
    <col min="7" max="7" width="30.7109375" style="1" customWidth="1"/>
    <col min="8" max="9" width="11.42578125" style="1" customWidth="1"/>
    <col min="10" max="10" width="36.140625" style="1" hidden="1" customWidth="1"/>
    <col min="11" max="11" width="0" style="1" hidden="1" customWidth="1"/>
    <col min="12" max="16384" width="11.42578125" style="1" hidden="1"/>
  </cols>
  <sheetData>
    <row r="1" spans="2:7"/>
    <row r="2" spans="2:7"/>
    <row r="3" spans="2:7" ht="18.75">
      <c r="B3" s="224" t="s">
        <v>587</v>
      </c>
      <c r="C3" s="224"/>
      <c r="D3" s="224"/>
      <c r="E3" s="224"/>
      <c r="F3" s="224"/>
      <c r="G3" s="224"/>
    </row>
    <row r="4" spans="2:7"/>
    <row r="5" spans="2:7" ht="23.25">
      <c r="B5" s="55" t="s">
        <v>0</v>
      </c>
      <c r="C5" s="270" t="str">
        <f>+RPP_2017!C4</f>
        <v>COLIMA</v>
      </c>
      <c r="D5" s="270"/>
    </row>
    <row r="6" spans="2:7" ht="23.25">
      <c r="B6" s="55" t="s">
        <v>32</v>
      </c>
      <c r="C6" s="120" t="str">
        <f>+RPP_2017!M4</f>
        <v>DICIEMBRE</v>
      </c>
      <c r="D6" s="120"/>
      <c r="E6" s="121"/>
      <c r="F6" s="121"/>
      <c r="G6" s="121"/>
    </row>
    <row r="7" spans="2:7"/>
    <row r="8" spans="2:7" ht="24.75" customHeight="1"/>
    <row r="9" spans="2:7" ht="20.25" customHeight="1">
      <c r="B9" s="304" t="s">
        <v>71</v>
      </c>
      <c r="C9" s="304"/>
      <c r="D9" s="189" t="s">
        <v>585</v>
      </c>
      <c r="E9" s="189" t="s">
        <v>586</v>
      </c>
      <c r="F9" s="189" t="s">
        <v>605</v>
      </c>
      <c r="G9" s="189" t="s">
        <v>514</v>
      </c>
    </row>
    <row r="10" spans="2:7" ht="15" customHeight="1">
      <c r="B10" s="305" t="s">
        <v>606</v>
      </c>
      <c r="C10" s="305"/>
      <c r="D10" s="124">
        <f>+VLOOKUP($C$5,[3]PPTO_ETIQUETADOOO!$B$6:$DB$37,98,0)</f>
        <v>385577.21250000002</v>
      </c>
      <c r="E10" s="124">
        <f>+VLOOKUP($C$5,[3]PPTO_ETIQUETADOOO!$B$6:$DB$37,99,0)</f>
        <v>0</v>
      </c>
      <c r="F10" s="123">
        <v>173607.48</v>
      </c>
      <c r="G10" s="122">
        <f>+(D10+E10)-F10</f>
        <v>211969.73250000001</v>
      </c>
    </row>
    <row r="11" spans="2:7" ht="15" customHeight="1">
      <c r="B11" s="305" t="s">
        <v>581</v>
      </c>
      <c r="C11" s="305"/>
      <c r="D11" s="124">
        <f>+VLOOKUP($C$5,[3]PPTO_ETIQUETADOOO!$B$6:$DB$37,100,0)</f>
        <v>900000</v>
      </c>
      <c r="E11" s="124">
        <f>+VLOOKUP($C$5,[3]PPTO_ETIQUETADOOO!$B$6:$DB$37,101,0)</f>
        <v>0</v>
      </c>
      <c r="F11" s="123">
        <f>538000+239000</f>
        <v>777000</v>
      </c>
      <c r="G11" s="122">
        <f t="shared" ref="G11" si="0">+(D11+E11)-F11</f>
        <v>123000</v>
      </c>
    </row>
    <row r="12" spans="2:7" ht="15" customHeight="1">
      <c r="B12" s="305" t="s">
        <v>582</v>
      </c>
      <c r="C12" s="305"/>
      <c r="D12" s="124">
        <f>+VLOOKUP($C$5,[3]PPTO_ETIQUETADOOO!$B$6:$DB$37,102,0)</f>
        <v>330500</v>
      </c>
      <c r="E12" s="124">
        <f>+VLOOKUP($C$5,[3]PPTO_ETIQUETADOOO!$B$6:$DB$37,103,0)</f>
        <v>0</v>
      </c>
      <c r="F12" s="123">
        <v>380150</v>
      </c>
      <c r="G12" s="122">
        <f t="shared" ref="G12" si="1">+(D12+E12)-F12</f>
        <v>-49650</v>
      </c>
    </row>
    <row r="13" spans="2:7" ht="15" customHeight="1">
      <c r="B13" s="306" t="s">
        <v>584</v>
      </c>
      <c r="C13" s="306"/>
      <c r="D13" s="124">
        <f>+VLOOKUP($C$5,[3]PPTO_ETIQUETADOOO!$B$6:$DB$37,104,0)</f>
        <v>0</v>
      </c>
      <c r="E13" s="124">
        <v>0</v>
      </c>
      <c r="F13" s="123">
        <v>0</v>
      </c>
      <c r="G13" s="122">
        <f t="shared" ref="G13" si="2">+(D13+E13)-F13</f>
        <v>0</v>
      </c>
    </row>
    <row r="14" spans="2:7" ht="15" customHeight="1">
      <c r="B14" s="305" t="s">
        <v>583</v>
      </c>
      <c r="C14" s="305"/>
      <c r="D14" s="124">
        <f>+VLOOKUP($C$5,[3]PPTO_ETIQUETADOOO!$B$6:$DB$37,105,0)</f>
        <v>0</v>
      </c>
      <c r="E14" s="124">
        <v>0</v>
      </c>
      <c r="F14" s="123">
        <v>0</v>
      </c>
      <c r="G14" s="122">
        <f t="shared" ref="G14:G16" si="3">+(D14+E14)-F14</f>
        <v>0</v>
      </c>
    </row>
    <row r="15" spans="2:7" ht="15" customHeight="1">
      <c r="B15" s="305" t="s">
        <v>601</v>
      </c>
      <c r="C15" s="305"/>
      <c r="D15" s="124">
        <f>+(RPP_FIGURAS!E23+RPP_FIGURAS!E24+RPP_FIGURAS!E25)*5000*5</f>
        <v>250000</v>
      </c>
      <c r="E15" s="124">
        <v>0</v>
      </c>
      <c r="F15" s="130">
        <v>215500</v>
      </c>
      <c r="G15" s="122">
        <f t="shared" si="3"/>
        <v>34500</v>
      </c>
    </row>
    <row r="16" spans="2:7" ht="15" customHeight="1">
      <c r="B16" s="305" t="s">
        <v>602</v>
      </c>
      <c r="C16" s="305"/>
      <c r="D16" s="124">
        <f>+RPP_FIGURAS!E26*5000*5</f>
        <v>25000</v>
      </c>
      <c r="E16" s="124">
        <v>0</v>
      </c>
      <c r="F16" s="130">
        <v>20000</v>
      </c>
      <c r="G16" s="122">
        <f t="shared" si="3"/>
        <v>5000</v>
      </c>
    </row>
    <row r="17" spans="2:7" ht="15" customHeight="1" thickBot="1">
      <c r="B17" s="20"/>
      <c r="C17" s="20"/>
    </row>
    <row r="18" spans="2:7" ht="15" customHeight="1">
      <c r="B18" s="291" t="s">
        <v>588</v>
      </c>
      <c r="C18" s="292"/>
      <c r="D18" s="297">
        <f>+SUM(G10:G16)</f>
        <v>324819.73250000004</v>
      </c>
      <c r="E18" s="298"/>
    </row>
    <row r="19" spans="2:7" ht="15" customHeight="1">
      <c r="B19" s="293"/>
      <c r="C19" s="294"/>
      <c r="D19" s="299"/>
      <c r="E19" s="300"/>
    </row>
    <row r="20" spans="2:7" ht="15" customHeight="1" thickBot="1">
      <c r="B20" s="295"/>
      <c r="C20" s="296"/>
      <c r="D20" s="301"/>
      <c r="E20" s="302"/>
    </row>
    <row r="21" spans="2:7" ht="15" customHeight="1"/>
    <row r="22" spans="2:7" ht="15" customHeight="1">
      <c r="B22" s="1" t="s">
        <v>589</v>
      </c>
      <c r="E22" s="1" t="s">
        <v>591</v>
      </c>
    </row>
    <row r="23" spans="2:7" ht="15" customHeight="1">
      <c r="B23" s="1" t="s">
        <v>590</v>
      </c>
      <c r="E23" s="303"/>
      <c r="F23" s="303"/>
      <c r="G23" s="303"/>
    </row>
    <row r="24" spans="2:7" ht="15" customHeight="1">
      <c r="E24" s="303"/>
      <c r="F24" s="303"/>
      <c r="G24" s="303"/>
    </row>
    <row r="25" spans="2:7" ht="15" customHeight="1">
      <c r="E25" s="303"/>
      <c r="F25" s="303"/>
      <c r="G25" s="303"/>
    </row>
    <row r="26" spans="2:7" ht="15" customHeight="1">
      <c r="B26" s="307" t="s">
        <v>608</v>
      </c>
      <c r="C26" s="307"/>
      <c r="E26" s="303"/>
      <c r="F26" s="303"/>
      <c r="G26" s="303"/>
    </row>
    <row r="27" spans="2:7" ht="15" customHeight="1">
      <c r="B27" s="307"/>
      <c r="C27" s="307"/>
      <c r="E27" s="303"/>
      <c r="F27" s="303"/>
      <c r="G27" s="303"/>
    </row>
    <row r="28" spans="2:7" ht="15" customHeight="1"/>
    <row r="29" spans="2:7" ht="15" customHeight="1"/>
    <row r="30" spans="2:7" ht="15" customHeight="1"/>
    <row r="31" spans="2:7" ht="15" hidden="1" customHeight="1"/>
    <row r="32" spans="2:7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</sheetData>
  <sheetProtection password="E727" sheet="1" objects="1" scenarios="1" selectLockedCells="1"/>
  <mergeCells count="14">
    <mergeCell ref="B18:C20"/>
    <mergeCell ref="D18:E20"/>
    <mergeCell ref="E23:G27"/>
    <mergeCell ref="B3:G3"/>
    <mergeCell ref="C5:D5"/>
    <mergeCell ref="B9:C9"/>
    <mergeCell ref="B10:C10"/>
    <mergeCell ref="B11:C11"/>
    <mergeCell ref="B12:C12"/>
    <mergeCell ref="B13:C13"/>
    <mergeCell ref="B14:C14"/>
    <mergeCell ref="B15:C15"/>
    <mergeCell ref="B16:C16"/>
    <mergeCell ref="B26:C27"/>
  </mergeCells>
  <pageMargins left="0.25" right="0.25" top="0.75" bottom="0.75" header="0.3" footer="0.3"/>
  <pageSetup scale="57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R103"/>
  <sheetViews>
    <sheetView tabSelected="1" topLeftCell="A10" zoomScaleNormal="100" workbookViewId="0">
      <selection activeCell="C99" sqref="C99:H99"/>
    </sheetView>
  </sheetViews>
  <sheetFormatPr baseColWidth="10" defaultColWidth="0" defaultRowHeight="15" zeroHeight="1"/>
  <cols>
    <col min="1" max="1" width="11.42578125" style="1" customWidth="1"/>
    <col min="2" max="2" width="22.7109375" style="1" customWidth="1"/>
    <col min="3" max="5" width="11.42578125" style="1" customWidth="1"/>
    <col min="6" max="6" width="24" style="1" customWidth="1"/>
    <col min="7" max="18" width="11.42578125" style="1" customWidth="1"/>
    <col min="19" max="16384" width="11.42578125" style="1" hidden="1"/>
  </cols>
  <sheetData>
    <row r="1" spans="2:17"/>
    <row r="2" spans="2:17"/>
    <row r="3" spans="2:17" ht="18.75">
      <c r="B3" s="224" t="s">
        <v>578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2:17"/>
    <row r="5" spans="2:17" ht="23.25">
      <c r="B5" s="55" t="s">
        <v>0</v>
      </c>
      <c r="C5" s="96" t="str">
        <f>+RPP_2017!C4</f>
        <v>COLIMA</v>
      </c>
      <c r="D5" s="96"/>
      <c r="E5" s="96"/>
    </row>
    <row r="6" spans="2:17" ht="23.25">
      <c r="B6" s="55" t="s">
        <v>32</v>
      </c>
      <c r="C6" s="96" t="str">
        <f>+RPP_2017!M4</f>
        <v>DICIEMBRE</v>
      </c>
      <c r="D6" s="96"/>
      <c r="E6" s="96"/>
    </row>
    <row r="7" spans="2:17"/>
    <row r="8" spans="2:17"/>
    <row r="9" spans="2:17"/>
    <row r="10" spans="2:17">
      <c r="B10" s="324" t="s">
        <v>543</v>
      </c>
      <c r="C10" s="324"/>
      <c r="D10" s="324"/>
      <c r="E10" s="324"/>
      <c r="F10" s="324"/>
      <c r="G10" s="324"/>
      <c r="H10" s="324"/>
    </row>
    <row r="11" spans="2:17">
      <c r="B11" s="316">
        <v>1000</v>
      </c>
      <c r="C11" s="316"/>
      <c r="D11" s="316"/>
      <c r="E11" s="316"/>
      <c r="F11" s="321">
        <v>2449215</v>
      </c>
      <c r="G11" s="321"/>
      <c r="H11" s="321"/>
    </row>
    <row r="12" spans="2:17">
      <c r="B12" s="317">
        <v>2000</v>
      </c>
      <c r="C12" s="317"/>
      <c r="D12" s="317"/>
      <c r="E12" s="317"/>
      <c r="F12" s="322">
        <v>0</v>
      </c>
      <c r="G12" s="322"/>
      <c r="H12" s="322"/>
    </row>
    <row r="13" spans="2:17">
      <c r="B13" s="316">
        <v>3000</v>
      </c>
      <c r="C13" s="316"/>
      <c r="D13" s="316"/>
      <c r="E13" s="316"/>
      <c r="F13" s="321">
        <v>50785</v>
      </c>
      <c r="G13" s="321"/>
      <c r="H13" s="321"/>
    </row>
    <row r="14" spans="2:17">
      <c r="B14" s="317">
        <v>4000</v>
      </c>
      <c r="C14" s="317"/>
      <c r="D14" s="317"/>
      <c r="E14" s="317"/>
      <c r="F14" s="322">
        <v>0</v>
      </c>
      <c r="G14" s="322"/>
      <c r="H14" s="322"/>
    </row>
    <row r="15" spans="2:17">
      <c r="B15" s="316">
        <v>5000</v>
      </c>
      <c r="C15" s="316"/>
      <c r="D15" s="316"/>
      <c r="E15" s="316"/>
      <c r="F15" s="321">
        <v>243389.98</v>
      </c>
      <c r="G15" s="321"/>
      <c r="H15" s="321"/>
    </row>
    <row r="16" spans="2:17">
      <c r="B16" s="314" t="s">
        <v>544</v>
      </c>
      <c r="C16" s="314"/>
      <c r="D16" s="314"/>
      <c r="E16" s="314"/>
      <c r="F16" s="323">
        <f>+SUM(F11:F15)</f>
        <v>2743389.98</v>
      </c>
      <c r="G16" s="323"/>
      <c r="H16" s="323"/>
    </row>
    <row r="17" spans="2:17"/>
    <row r="18" spans="2:17"/>
    <row r="19" spans="2:17"/>
    <row r="20" spans="2:17">
      <c r="B20" s="180" t="s">
        <v>70</v>
      </c>
      <c r="C20" s="315" t="s">
        <v>71</v>
      </c>
      <c r="D20" s="315"/>
      <c r="E20" s="315"/>
      <c r="F20" s="315"/>
      <c r="G20" s="315"/>
      <c r="H20" s="315"/>
      <c r="I20" s="315" t="s">
        <v>547</v>
      </c>
      <c r="J20" s="315"/>
      <c r="K20" s="315"/>
      <c r="L20" s="315" t="s">
        <v>545</v>
      </c>
      <c r="M20" s="315"/>
      <c r="N20" s="315"/>
      <c r="O20" s="315" t="s">
        <v>548</v>
      </c>
      <c r="P20" s="315"/>
      <c r="Q20" s="315"/>
    </row>
    <row r="21" spans="2:17">
      <c r="B21" s="54">
        <v>13404</v>
      </c>
      <c r="C21" s="310" t="str">
        <f>+VLOOKUP(B21,CATALOGO!$C$4:$D$442,2,0)</f>
        <v>COMPENSACIONES POR SERVICIOS EVENTUALES</v>
      </c>
      <c r="D21" s="310"/>
      <c r="E21" s="310"/>
      <c r="F21" s="310"/>
      <c r="G21" s="310"/>
      <c r="H21" s="310"/>
      <c r="I21" s="311">
        <v>2299510.59</v>
      </c>
      <c r="J21" s="312"/>
      <c r="K21" s="313"/>
      <c r="L21" s="311">
        <v>2299510.59</v>
      </c>
      <c r="M21" s="312"/>
      <c r="N21" s="313"/>
      <c r="O21" s="318">
        <f>+I21-L21</f>
        <v>0</v>
      </c>
      <c r="P21" s="319"/>
      <c r="Q21" s="320"/>
    </row>
    <row r="22" spans="2:17">
      <c r="B22" s="54">
        <v>15401</v>
      </c>
      <c r="C22" s="310" t="str">
        <f>+VLOOKUP(B22,CATALOGO!$C$4:$D$442,2,0)</f>
        <v>PRESTACIONES ESTABLECIDAS POR CONDICIONES GENERALES DE TRABAJO O CONTRATOS COLECTIVOS DE TRABAJO</v>
      </c>
      <c r="D22" s="310"/>
      <c r="E22" s="310"/>
      <c r="F22" s="310"/>
      <c r="G22" s="310"/>
      <c r="H22" s="310"/>
      <c r="I22" s="311">
        <v>150707.23000000001</v>
      </c>
      <c r="J22" s="312"/>
      <c r="K22" s="313"/>
      <c r="L22" s="311">
        <v>150707.23000000001</v>
      </c>
      <c r="M22" s="312"/>
      <c r="N22" s="313"/>
      <c r="O22" s="318">
        <f t="shared" ref="O22:O85" si="0">+I22-L22</f>
        <v>0</v>
      </c>
      <c r="P22" s="319"/>
      <c r="Q22" s="320"/>
    </row>
    <row r="23" spans="2:17">
      <c r="B23" s="54">
        <v>34101</v>
      </c>
      <c r="C23" s="310" t="str">
        <f>+VLOOKUP(B23,CATALOGO!$C$4:$D$442,2,0)</f>
        <v>SERVICIOS BANCARIOS Y FINANCIEROS</v>
      </c>
      <c r="D23" s="310"/>
      <c r="E23" s="310"/>
      <c r="F23" s="310"/>
      <c r="G23" s="310"/>
      <c r="H23" s="310"/>
      <c r="I23" s="311">
        <v>764.61</v>
      </c>
      <c r="J23" s="312"/>
      <c r="K23" s="313"/>
      <c r="L23" s="311">
        <v>764.61</v>
      </c>
      <c r="M23" s="312"/>
      <c r="N23" s="313"/>
      <c r="O23" s="318">
        <f t="shared" si="0"/>
        <v>0</v>
      </c>
      <c r="P23" s="319"/>
      <c r="Q23" s="320"/>
    </row>
    <row r="24" spans="2:17">
      <c r="B24" s="54">
        <v>39801</v>
      </c>
      <c r="C24" s="310" t="str">
        <f>+VLOOKUP(B24,CATALOGO!$C$4:$D$442,2,0)</f>
        <v>IMPUESTO SOBRE NÓMINAS</v>
      </c>
      <c r="D24" s="310"/>
      <c r="E24" s="310"/>
      <c r="F24" s="310"/>
      <c r="G24" s="310"/>
      <c r="H24" s="310"/>
      <c r="I24" s="311">
        <v>49005</v>
      </c>
      <c r="J24" s="312"/>
      <c r="K24" s="313"/>
      <c r="L24" s="311">
        <v>49005</v>
      </c>
      <c r="M24" s="312"/>
      <c r="N24" s="313"/>
      <c r="O24" s="318">
        <f t="shared" si="0"/>
        <v>0</v>
      </c>
      <c r="P24" s="319"/>
      <c r="Q24" s="320"/>
    </row>
    <row r="25" spans="2:17">
      <c r="B25" s="54">
        <v>62201</v>
      </c>
      <c r="C25" s="310" t="str">
        <f>+VLOOKUP(B25,CATALOGO!$C$4:$D$442,2,0)</f>
        <v>OBRAS DE CONSTRUCCIÓN PARA EDIFICIOS NO HABITACIONALES</v>
      </c>
      <c r="D25" s="310"/>
      <c r="E25" s="310"/>
      <c r="F25" s="310"/>
      <c r="G25" s="310"/>
      <c r="H25" s="310"/>
      <c r="I25" s="311">
        <v>243402.55</v>
      </c>
      <c r="J25" s="312"/>
      <c r="K25" s="313"/>
      <c r="L25" s="311">
        <v>243402.55</v>
      </c>
      <c r="M25" s="312"/>
      <c r="N25" s="313"/>
      <c r="O25" s="318">
        <f t="shared" si="0"/>
        <v>0</v>
      </c>
      <c r="P25" s="319"/>
      <c r="Q25" s="320"/>
    </row>
    <row r="26" spans="2:17">
      <c r="B26" s="54"/>
      <c r="C26" s="310"/>
      <c r="D26" s="310"/>
      <c r="E26" s="310"/>
      <c r="F26" s="310"/>
      <c r="G26" s="310"/>
      <c r="H26" s="310"/>
      <c r="I26" s="311">
        <v>0</v>
      </c>
      <c r="J26" s="312"/>
      <c r="K26" s="313"/>
      <c r="L26" s="311">
        <v>0</v>
      </c>
      <c r="M26" s="312"/>
      <c r="N26" s="313"/>
      <c r="O26" s="318">
        <f t="shared" si="0"/>
        <v>0</v>
      </c>
      <c r="P26" s="319"/>
      <c r="Q26" s="320"/>
    </row>
    <row r="27" spans="2:17">
      <c r="B27" s="54"/>
      <c r="C27" s="310" t="s">
        <v>615</v>
      </c>
      <c r="D27" s="310"/>
      <c r="E27" s="310"/>
      <c r="F27" s="310"/>
      <c r="G27" s="310"/>
      <c r="H27" s="310"/>
      <c r="I27" s="311">
        <v>0</v>
      </c>
      <c r="J27" s="312"/>
      <c r="K27" s="313"/>
      <c r="L27" s="311">
        <v>0</v>
      </c>
      <c r="M27" s="312"/>
      <c r="N27" s="313"/>
      <c r="O27" s="318">
        <f t="shared" si="0"/>
        <v>0</v>
      </c>
      <c r="P27" s="319"/>
      <c r="Q27" s="320"/>
    </row>
    <row r="28" spans="2:17">
      <c r="B28" s="54"/>
      <c r="C28" s="310"/>
      <c r="D28" s="310"/>
      <c r="E28" s="310"/>
      <c r="F28" s="310"/>
      <c r="G28" s="310"/>
      <c r="H28" s="310"/>
      <c r="I28" s="311">
        <v>0</v>
      </c>
      <c r="J28" s="312"/>
      <c r="K28" s="313"/>
      <c r="L28" s="311">
        <v>0</v>
      </c>
      <c r="M28" s="312"/>
      <c r="N28" s="313"/>
      <c r="O28" s="318">
        <f t="shared" si="0"/>
        <v>0</v>
      </c>
      <c r="P28" s="319"/>
      <c r="Q28" s="320"/>
    </row>
    <row r="29" spans="2:17">
      <c r="B29" s="54" t="s">
        <v>574</v>
      </c>
      <c r="C29" s="310" t="e">
        <f>+VLOOKUP(B29,CATALOGO!$C$4:$D$442,2,0)</f>
        <v>#N/A</v>
      </c>
      <c r="D29" s="310"/>
      <c r="E29" s="310"/>
      <c r="F29" s="310"/>
      <c r="G29" s="310"/>
      <c r="H29" s="310"/>
      <c r="I29" s="311">
        <v>0</v>
      </c>
      <c r="J29" s="312"/>
      <c r="K29" s="313"/>
      <c r="L29" s="311">
        <v>0</v>
      </c>
      <c r="M29" s="312"/>
      <c r="N29" s="313"/>
      <c r="O29" s="318">
        <f t="shared" si="0"/>
        <v>0</v>
      </c>
      <c r="P29" s="319"/>
      <c r="Q29" s="320"/>
    </row>
    <row r="30" spans="2:17">
      <c r="B30" s="54" t="s">
        <v>574</v>
      </c>
      <c r="C30" s="310" t="e">
        <f>+VLOOKUP(B30,CATALOGO!$C$4:$D$442,2,0)</f>
        <v>#N/A</v>
      </c>
      <c r="D30" s="310"/>
      <c r="E30" s="310"/>
      <c r="F30" s="310"/>
      <c r="G30" s="310"/>
      <c r="H30" s="310"/>
      <c r="I30" s="311">
        <v>0</v>
      </c>
      <c r="J30" s="312"/>
      <c r="K30" s="313"/>
      <c r="L30" s="311">
        <v>0</v>
      </c>
      <c r="M30" s="312"/>
      <c r="N30" s="313"/>
      <c r="O30" s="318">
        <f t="shared" si="0"/>
        <v>0</v>
      </c>
      <c r="P30" s="319"/>
      <c r="Q30" s="320"/>
    </row>
    <row r="31" spans="2:17">
      <c r="B31" s="54" t="s">
        <v>574</v>
      </c>
      <c r="C31" s="310" t="e">
        <f>+VLOOKUP(B31,CATALOGO!$C$4:$D$442,2,0)</f>
        <v>#N/A</v>
      </c>
      <c r="D31" s="310"/>
      <c r="E31" s="310"/>
      <c r="F31" s="310"/>
      <c r="G31" s="310"/>
      <c r="H31" s="310"/>
      <c r="I31" s="311">
        <v>0</v>
      </c>
      <c r="J31" s="312"/>
      <c r="K31" s="313"/>
      <c r="L31" s="311">
        <v>0</v>
      </c>
      <c r="M31" s="312"/>
      <c r="N31" s="313"/>
      <c r="O31" s="318">
        <f t="shared" si="0"/>
        <v>0</v>
      </c>
      <c r="P31" s="319"/>
      <c r="Q31" s="320"/>
    </row>
    <row r="32" spans="2:17">
      <c r="B32" s="54" t="s">
        <v>574</v>
      </c>
      <c r="C32" s="310" t="e">
        <f>+VLOOKUP(B32,CATALOGO!$C$4:$D$442,2,0)</f>
        <v>#N/A</v>
      </c>
      <c r="D32" s="310"/>
      <c r="E32" s="310"/>
      <c r="F32" s="310"/>
      <c r="G32" s="310"/>
      <c r="H32" s="310"/>
      <c r="I32" s="311">
        <v>0</v>
      </c>
      <c r="J32" s="312"/>
      <c r="K32" s="313"/>
      <c r="L32" s="311">
        <v>0</v>
      </c>
      <c r="M32" s="312"/>
      <c r="N32" s="313"/>
      <c r="O32" s="318">
        <f t="shared" si="0"/>
        <v>0</v>
      </c>
      <c r="P32" s="319"/>
      <c r="Q32" s="320"/>
    </row>
    <row r="33" spans="2:17">
      <c r="B33" s="54" t="s">
        <v>574</v>
      </c>
      <c r="C33" s="310" t="e">
        <f>+VLOOKUP(B33,CATALOGO!$C$4:$D$442,2,0)</f>
        <v>#N/A</v>
      </c>
      <c r="D33" s="310"/>
      <c r="E33" s="310"/>
      <c r="F33" s="310"/>
      <c r="G33" s="310"/>
      <c r="H33" s="310"/>
      <c r="I33" s="311">
        <v>0</v>
      </c>
      <c r="J33" s="312"/>
      <c r="K33" s="313"/>
      <c r="L33" s="311">
        <v>0</v>
      </c>
      <c r="M33" s="312"/>
      <c r="N33" s="313"/>
      <c r="O33" s="318">
        <f t="shared" si="0"/>
        <v>0</v>
      </c>
      <c r="P33" s="319"/>
      <c r="Q33" s="320"/>
    </row>
    <row r="34" spans="2:17">
      <c r="B34" s="54" t="s">
        <v>574</v>
      </c>
      <c r="C34" s="310" t="e">
        <f>+VLOOKUP(B34,CATALOGO!$C$4:$D$442,2,0)</f>
        <v>#N/A</v>
      </c>
      <c r="D34" s="310"/>
      <c r="E34" s="310"/>
      <c r="F34" s="310"/>
      <c r="G34" s="310"/>
      <c r="H34" s="310"/>
      <c r="I34" s="311">
        <v>0</v>
      </c>
      <c r="J34" s="312"/>
      <c r="K34" s="313"/>
      <c r="L34" s="311">
        <v>0</v>
      </c>
      <c r="M34" s="312"/>
      <c r="N34" s="313"/>
      <c r="O34" s="318">
        <f t="shared" si="0"/>
        <v>0</v>
      </c>
      <c r="P34" s="319"/>
      <c r="Q34" s="320"/>
    </row>
    <row r="35" spans="2:17">
      <c r="B35" s="54" t="s">
        <v>574</v>
      </c>
      <c r="C35" s="310" t="e">
        <f>+VLOOKUP(B35,CATALOGO!$C$4:$D$442,2,0)</f>
        <v>#N/A</v>
      </c>
      <c r="D35" s="310"/>
      <c r="E35" s="310"/>
      <c r="F35" s="310"/>
      <c r="G35" s="310"/>
      <c r="H35" s="310"/>
      <c r="I35" s="311">
        <v>0</v>
      </c>
      <c r="J35" s="312"/>
      <c r="K35" s="313"/>
      <c r="L35" s="311">
        <v>0</v>
      </c>
      <c r="M35" s="312"/>
      <c r="N35" s="313"/>
      <c r="O35" s="318">
        <f t="shared" si="0"/>
        <v>0</v>
      </c>
      <c r="P35" s="319"/>
      <c r="Q35" s="320"/>
    </row>
    <row r="36" spans="2:17">
      <c r="B36" s="54" t="s">
        <v>574</v>
      </c>
      <c r="C36" s="310" t="e">
        <f>+VLOOKUP(B36,CATALOGO!$C$4:$D$442,2,0)</f>
        <v>#N/A</v>
      </c>
      <c r="D36" s="310"/>
      <c r="E36" s="310"/>
      <c r="F36" s="310"/>
      <c r="G36" s="310"/>
      <c r="H36" s="310"/>
      <c r="I36" s="311">
        <v>0</v>
      </c>
      <c r="J36" s="312"/>
      <c r="K36" s="313"/>
      <c r="L36" s="311">
        <v>0</v>
      </c>
      <c r="M36" s="312"/>
      <c r="N36" s="313"/>
      <c r="O36" s="318">
        <f t="shared" si="0"/>
        <v>0</v>
      </c>
      <c r="P36" s="319"/>
      <c r="Q36" s="320"/>
    </row>
    <row r="37" spans="2:17">
      <c r="B37" s="54" t="s">
        <v>574</v>
      </c>
      <c r="C37" s="310" t="e">
        <f>+VLOOKUP(B37,CATALOGO!$C$4:$D$442,2,0)</f>
        <v>#N/A</v>
      </c>
      <c r="D37" s="310"/>
      <c r="E37" s="310"/>
      <c r="F37" s="310"/>
      <c r="G37" s="310"/>
      <c r="H37" s="310"/>
      <c r="I37" s="311">
        <v>0</v>
      </c>
      <c r="J37" s="312"/>
      <c r="K37" s="313"/>
      <c r="L37" s="311">
        <v>0</v>
      </c>
      <c r="M37" s="312"/>
      <c r="N37" s="313"/>
      <c r="O37" s="318">
        <f t="shared" si="0"/>
        <v>0</v>
      </c>
      <c r="P37" s="319"/>
      <c r="Q37" s="320"/>
    </row>
    <row r="38" spans="2:17">
      <c r="B38" s="54" t="s">
        <v>574</v>
      </c>
      <c r="C38" s="310" t="e">
        <f>+VLOOKUP(B38,CATALOGO!$C$4:$D$442,2,0)</f>
        <v>#N/A</v>
      </c>
      <c r="D38" s="310"/>
      <c r="E38" s="310"/>
      <c r="F38" s="310"/>
      <c r="G38" s="310"/>
      <c r="H38" s="310"/>
      <c r="I38" s="311">
        <v>0</v>
      </c>
      <c r="J38" s="312"/>
      <c r="K38" s="313"/>
      <c r="L38" s="311">
        <v>0</v>
      </c>
      <c r="M38" s="312"/>
      <c r="N38" s="313"/>
      <c r="O38" s="318">
        <f t="shared" si="0"/>
        <v>0</v>
      </c>
      <c r="P38" s="319"/>
      <c r="Q38" s="320"/>
    </row>
    <row r="39" spans="2:17">
      <c r="B39" s="54" t="s">
        <v>574</v>
      </c>
      <c r="C39" s="310" t="e">
        <f>+VLOOKUP(B39,CATALOGO!$C$4:$D$442,2,0)</f>
        <v>#N/A</v>
      </c>
      <c r="D39" s="310"/>
      <c r="E39" s="310"/>
      <c r="F39" s="310"/>
      <c r="G39" s="310"/>
      <c r="H39" s="310"/>
      <c r="I39" s="311">
        <v>0</v>
      </c>
      <c r="J39" s="312"/>
      <c r="K39" s="313"/>
      <c r="L39" s="311">
        <v>0</v>
      </c>
      <c r="M39" s="312"/>
      <c r="N39" s="313"/>
      <c r="O39" s="318">
        <f t="shared" si="0"/>
        <v>0</v>
      </c>
      <c r="P39" s="319"/>
      <c r="Q39" s="320"/>
    </row>
    <row r="40" spans="2:17">
      <c r="B40" s="54" t="s">
        <v>574</v>
      </c>
      <c r="C40" s="310" t="e">
        <f>+VLOOKUP(B40,CATALOGO!$C$4:$D$442,2,0)</f>
        <v>#N/A</v>
      </c>
      <c r="D40" s="310"/>
      <c r="E40" s="310"/>
      <c r="F40" s="310"/>
      <c r="G40" s="310"/>
      <c r="H40" s="310"/>
      <c r="I40" s="311">
        <v>0</v>
      </c>
      <c r="J40" s="312"/>
      <c r="K40" s="313"/>
      <c r="L40" s="311">
        <v>0</v>
      </c>
      <c r="M40" s="312"/>
      <c r="N40" s="313"/>
      <c r="O40" s="318">
        <f t="shared" si="0"/>
        <v>0</v>
      </c>
      <c r="P40" s="319"/>
      <c r="Q40" s="320"/>
    </row>
    <row r="41" spans="2:17">
      <c r="B41" s="54" t="s">
        <v>574</v>
      </c>
      <c r="C41" s="310" t="e">
        <f>+VLOOKUP(B41,CATALOGO!$C$4:$D$442,2,0)</f>
        <v>#N/A</v>
      </c>
      <c r="D41" s="310"/>
      <c r="E41" s="310"/>
      <c r="F41" s="310"/>
      <c r="G41" s="310"/>
      <c r="H41" s="310"/>
      <c r="I41" s="311">
        <v>0</v>
      </c>
      <c r="J41" s="312"/>
      <c r="K41" s="313"/>
      <c r="L41" s="311">
        <v>0</v>
      </c>
      <c r="M41" s="312"/>
      <c r="N41" s="313"/>
      <c r="O41" s="318">
        <f t="shared" si="0"/>
        <v>0</v>
      </c>
      <c r="P41" s="319"/>
      <c r="Q41" s="320"/>
    </row>
    <row r="42" spans="2:17">
      <c r="B42" s="54" t="s">
        <v>574</v>
      </c>
      <c r="C42" s="310" t="e">
        <f>+VLOOKUP(B42,CATALOGO!$C$4:$D$442,2,0)</f>
        <v>#N/A</v>
      </c>
      <c r="D42" s="310"/>
      <c r="E42" s="310"/>
      <c r="F42" s="310"/>
      <c r="G42" s="310"/>
      <c r="H42" s="310"/>
      <c r="I42" s="311">
        <v>0</v>
      </c>
      <c r="J42" s="312"/>
      <c r="K42" s="313"/>
      <c r="L42" s="311">
        <v>0</v>
      </c>
      <c r="M42" s="312"/>
      <c r="N42" s="313"/>
      <c r="O42" s="318">
        <f t="shared" si="0"/>
        <v>0</v>
      </c>
      <c r="P42" s="319"/>
      <c r="Q42" s="320"/>
    </row>
    <row r="43" spans="2:17">
      <c r="B43" s="54" t="s">
        <v>574</v>
      </c>
      <c r="C43" s="310" t="e">
        <f>+VLOOKUP(B43,CATALOGO!$C$4:$D$442,2,0)</f>
        <v>#N/A</v>
      </c>
      <c r="D43" s="310"/>
      <c r="E43" s="310"/>
      <c r="F43" s="310"/>
      <c r="G43" s="310"/>
      <c r="H43" s="310"/>
      <c r="I43" s="311">
        <v>0</v>
      </c>
      <c r="J43" s="312"/>
      <c r="K43" s="313"/>
      <c r="L43" s="311">
        <v>0</v>
      </c>
      <c r="M43" s="312"/>
      <c r="N43" s="313"/>
      <c r="O43" s="318">
        <f t="shared" si="0"/>
        <v>0</v>
      </c>
      <c r="P43" s="319"/>
      <c r="Q43" s="320"/>
    </row>
    <row r="44" spans="2:17">
      <c r="B44" s="54" t="s">
        <v>574</v>
      </c>
      <c r="C44" s="310" t="e">
        <f>+VLOOKUP(B44,CATALOGO!$C$4:$D$442,2,0)</f>
        <v>#N/A</v>
      </c>
      <c r="D44" s="310"/>
      <c r="E44" s="310"/>
      <c r="F44" s="310"/>
      <c r="G44" s="310"/>
      <c r="H44" s="310"/>
      <c r="I44" s="311">
        <v>0</v>
      </c>
      <c r="J44" s="312"/>
      <c r="K44" s="313"/>
      <c r="L44" s="311">
        <v>0</v>
      </c>
      <c r="M44" s="312"/>
      <c r="N44" s="313"/>
      <c r="O44" s="318">
        <f t="shared" si="0"/>
        <v>0</v>
      </c>
      <c r="P44" s="319"/>
      <c r="Q44" s="320"/>
    </row>
    <row r="45" spans="2:17">
      <c r="B45" s="54" t="s">
        <v>574</v>
      </c>
      <c r="C45" s="310" t="e">
        <f>+VLOOKUP(B45,CATALOGO!$C$4:$D$442,2,0)</f>
        <v>#N/A</v>
      </c>
      <c r="D45" s="310"/>
      <c r="E45" s="310"/>
      <c r="F45" s="310"/>
      <c r="G45" s="310"/>
      <c r="H45" s="310"/>
      <c r="I45" s="311">
        <v>0</v>
      </c>
      <c r="J45" s="312"/>
      <c r="K45" s="313"/>
      <c r="L45" s="311">
        <v>0</v>
      </c>
      <c r="M45" s="312"/>
      <c r="N45" s="313"/>
      <c r="O45" s="318">
        <f t="shared" si="0"/>
        <v>0</v>
      </c>
      <c r="P45" s="319"/>
      <c r="Q45" s="320"/>
    </row>
    <row r="46" spans="2:17">
      <c r="B46" s="54" t="s">
        <v>574</v>
      </c>
      <c r="C46" s="310" t="e">
        <f>+VLOOKUP(B46,CATALOGO!$C$4:$D$442,2,0)</f>
        <v>#N/A</v>
      </c>
      <c r="D46" s="310"/>
      <c r="E46" s="310"/>
      <c r="F46" s="310"/>
      <c r="G46" s="310"/>
      <c r="H46" s="310"/>
      <c r="I46" s="311">
        <v>0</v>
      </c>
      <c r="J46" s="312"/>
      <c r="K46" s="313"/>
      <c r="L46" s="311">
        <v>0</v>
      </c>
      <c r="M46" s="312"/>
      <c r="N46" s="313"/>
      <c r="O46" s="318">
        <f t="shared" si="0"/>
        <v>0</v>
      </c>
      <c r="P46" s="319"/>
      <c r="Q46" s="320"/>
    </row>
    <row r="47" spans="2:17">
      <c r="B47" s="54" t="s">
        <v>574</v>
      </c>
      <c r="C47" s="310" t="e">
        <f>+VLOOKUP(B47,CATALOGO!$C$4:$D$442,2,0)</f>
        <v>#N/A</v>
      </c>
      <c r="D47" s="310"/>
      <c r="E47" s="310"/>
      <c r="F47" s="310"/>
      <c r="G47" s="310"/>
      <c r="H47" s="310"/>
      <c r="I47" s="311">
        <v>0</v>
      </c>
      <c r="J47" s="312"/>
      <c r="K47" s="313"/>
      <c r="L47" s="311">
        <v>0</v>
      </c>
      <c r="M47" s="312"/>
      <c r="N47" s="313"/>
      <c r="O47" s="318">
        <f t="shared" si="0"/>
        <v>0</v>
      </c>
      <c r="P47" s="319"/>
      <c r="Q47" s="320"/>
    </row>
    <row r="48" spans="2:17">
      <c r="B48" s="54" t="s">
        <v>574</v>
      </c>
      <c r="C48" s="310" t="e">
        <f>+VLOOKUP(B48,CATALOGO!$C$4:$D$442,2,0)</f>
        <v>#N/A</v>
      </c>
      <c r="D48" s="310"/>
      <c r="E48" s="310"/>
      <c r="F48" s="310"/>
      <c r="G48" s="310"/>
      <c r="H48" s="310"/>
      <c r="I48" s="311">
        <v>0</v>
      </c>
      <c r="J48" s="312"/>
      <c r="K48" s="313"/>
      <c r="L48" s="311">
        <v>0</v>
      </c>
      <c r="M48" s="312"/>
      <c r="N48" s="313"/>
      <c r="O48" s="318">
        <f t="shared" si="0"/>
        <v>0</v>
      </c>
      <c r="P48" s="319"/>
      <c r="Q48" s="320"/>
    </row>
    <row r="49" spans="2:17">
      <c r="B49" s="54" t="s">
        <v>574</v>
      </c>
      <c r="C49" s="310" t="e">
        <f>+VLOOKUP(B49,CATALOGO!$C$4:$D$442,2,0)</f>
        <v>#N/A</v>
      </c>
      <c r="D49" s="310"/>
      <c r="E49" s="310"/>
      <c r="F49" s="310"/>
      <c r="G49" s="310"/>
      <c r="H49" s="310"/>
      <c r="I49" s="311">
        <v>0</v>
      </c>
      <c r="J49" s="312"/>
      <c r="K49" s="313"/>
      <c r="L49" s="311">
        <v>0</v>
      </c>
      <c r="M49" s="312"/>
      <c r="N49" s="313"/>
      <c r="O49" s="318">
        <f t="shared" si="0"/>
        <v>0</v>
      </c>
      <c r="P49" s="319"/>
      <c r="Q49" s="320"/>
    </row>
    <row r="50" spans="2:17">
      <c r="B50" s="54" t="s">
        <v>574</v>
      </c>
      <c r="C50" s="310" t="e">
        <f>+VLOOKUP(B50,CATALOGO!$C$4:$D$442,2,0)</f>
        <v>#N/A</v>
      </c>
      <c r="D50" s="310"/>
      <c r="E50" s="310"/>
      <c r="F50" s="310"/>
      <c r="G50" s="310"/>
      <c r="H50" s="310"/>
      <c r="I50" s="311">
        <v>0</v>
      </c>
      <c r="J50" s="312"/>
      <c r="K50" s="313"/>
      <c r="L50" s="311">
        <v>0</v>
      </c>
      <c r="M50" s="312"/>
      <c r="N50" s="313"/>
      <c r="O50" s="318">
        <f t="shared" si="0"/>
        <v>0</v>
      </c>
      <c r="P50" s="319"/>
      <c r="Q50" s="320"/>
    </row>
    <row r="51" spans="2:17">
      <c r="B51" s="54" t="s">
        <v>574</v>
      </c>
      <c r="C51" s="310" t="e">
        <f>+VLOOKUP(B51,CATALOGO!$C$4:$D$442,2,0)</f>
        <v>#N/A</v>
      </c>
      <c r="D51" s="310"/>
      <c r="E51" s="310"/>
      <c r="F51" s="310"/>
      <c r="G51" s="310"/>
      <c r="H51" s="310"/>
      <c r="I51" s="311">
        <v>0</v>
      </c>
      <c r="J51" s="312"/>
      <c r="K51" s="313"/>
      <c r="L51" s="311">
        <v>0</v>
      </c>
      <c r="M51" s="312"/>
      <c r="N51" s="313"/>
      <c r="O51" s="318">
        <f t="shared" si="0"/>
        <v>0</v>
      </c>
      <c r="P51" s="319"/>
      <c r="Q51" s="320"/>
    </row>
    <row r="52" spans="2:17">
      <c r="B52" s="54" t="s">
        <v>574</v>
      </c>
      <c r="C52" s="310" t="e">
        <f>+VLOOKUP(B52,CATALOGO!$C$4:$D$442,2,0)</f>
        <v>#N/A</v>
      </c>
      <c r="D52" s="310"/>
      <c r="E52" s="310"/>
      <c r="F52" s="310"/>
      <c r="G52" s="310"/>
      <c r="H52" s="310"/>
      <c r="I52" s="311">
        <v>0</v>
      </c>
      <c r="J52" s="312"/>
      <c r="K52" s="313"/>
      <c r="L52" s="311">
        <v>0</v>
      </c>
      <c r="M52" s="312"/>
      <c r="N52" s="313"/>
      <c r="O52" s="318">
        <f t="shared" si="0"/>
        <v>0</v>
      </c>
      <c r="P52" s="319"/>
      <c r="Q52" s="320"/>
    </row>
    <row r="53" spans="2:17">
      <c r="B53" s="54" t="s">
        <v>574</v>
      </c>
      <c r="C53" s="310" t="e">
        <f>+VLOOKUP(B53,CATALOGO!$C$4:$D$442,2,0)</f>
        <v>#N/A</v>
      </c>
      <c r="D53" s="310"/>
      <c r="E53" s="310"/>
      <c r="F53" s="310"/>
      <c r="G53" s="310"/>
      <c r="H53" s="310"/>
      <c r="I53" s="311">
        <v>0</v>
      </c>
      <c r="J53" s="312"/>
      <c r="K53" s="313"/>
      <c r="L53" s="311">
        <v>0</v>
      </c>
      <c r="M53" s="312"/>
      <c r="N53" s="313"/>
      <c r="O53" s="318">
        <f t="shared" si="0"/>
        <v>0</v>
      </c>
      <c r="P53" s="319"/>
      <c r="Q53" s="320"/>
    </row>
    <row r="54" spans="2:17">
      <c r="B54" s="54" t="s">
        <v>574</v>
      </c>
      <c r="C54" s="310" t="e">
        <f>+VLOOKUP(B54,CATALOGO!$C$4:$D$442,2,0)</f>
        <v>#N/A</v>
      </c>
      <c r="D54" s="310"/>
      <c r="E54" s="310"/>
      <c r="F54" s="310"/>
      <c r="G54" s="310"/>
      <c r="H54" s="310"/>
      <c r="I54" s="311">
        <v>0</v>
      </c>
      <c r="J54" s="312"/>
      <c r="K54" s="313"/>
      <c r="L54" s="311">
        <v>0</v>
      </c>
      <c r="M54" s="312"/>
      <c r="N54" s="313"/>
      <c r="O54" s="318">
        <f t="shared" si="0"/>
        <v>0</v>
      </c>
      <c r="P54" s="319"/>
      <c r="Q54" s="320"/>
    </row>
    <row r="55" spans="2:17">
      <c r="B55" s="54" t="s">
        <v>574</v>
      </c>
      <c r="C55" s="310" t="e">
        <f>+VLOOKUP(B55,CATALOGO!$C$4:$D$442,2,0)</f>
        <v>#N/A</v>
      </c>
      <c r="D55" s="310"/>
      <c r="E55" s="310"/>
      <c r="F55" s="310"/>
      <c r="G55" s="310"/>
      <c r="H55" s="310"/>
      <c r="I55" s="311">
        <v>0</v>
      </c>
      <c r="J55" s="312"/>
      <c r="K55" s="313"/>
      <c r="L55" s="311">
        <v>0</v>
      </c>
      <c r="M55" s="312"/>
      <c r="N55" s="313"/>
      <c r="O55" s="318">
        <f t="shared" si="0"/>
        <v>0</v>
      </c>
      <c r="P55" s="319"/>
      <c r="Q55" s="320"/>
    </row>
    <row r="56" spans="2:17">
      <c r="B56" s="54" t="s">
        <v>574</v>
      </c>
      <c r="C56" s="310" t="e">
        <f>+VLOOKUP(B56,CATALOGO!$C$4:$D$442,2,0)</f>
        <v>#N/A</v>
      </c>
      <c r="D56" s="310"/>
      <c r="E56" s="310"/>
      <c r="F56" s="310"/>
      <c r="G56" s="310"/>
      <c r="H56" s="310"/>
      <c r="I56" s="311">
        <v>0</v>
      </c>
      <c r="J56" s="312"/>
      <c r="K56" s="313"/>
      <c r="L56" s="311">
        <v>0</v>
      </c>
      <c r="M56" s="312"/>
      <c r="N56" s="313"/>
      <c r="O56" s="318">
        <f t="shared" si="0"/>
        <v>0</v>
      </c>
      <c r="P56" s="319"/>
      <c r="Q56" s="320"/>
    </row>
    <row r="57" spans="2:17">
      <c r="B57" s="54" t="s">
        <v>574</v>
      </c>
      <c r="C57" s="310" t="e">
        <f>+VLOOKUP(B57,CATALOGO!$C$4:$D$442,2,0)</f>
        <v>#N/A</v>
      </c>
      <c r="D57" s="310"/>
      <c r="E57" s="310"/>
      <c r="F57" s="310"/>
      <c r="G57" s="310"/>
      <c r="H57" s="310"/>
      <c r="I57" s="311">
        <v>0</v>
      </c>
      <c r="J57" s="312"/>
      <c r="K57" s="313"/>
      <c r="L57" s="311">
        <v>0</v>
      </c>
      <c r="M57" s="312"/>
      <c r="N57" s="313"/>
      <c r="O57" s="318">
        <f t="shared" si="0"/>
        <v>0</v>
      </c>
      <c r="P57" s="319"/>
      <c r="Q57" s="320"/>
    </row>
    <row r="58" spans="2:17">
      <c r="B58" s="54" t="s">
        <v>574</v>
      </c>
      <c r="C58" s="310" t="e">
        <f>+VLOOKUP(B58,CATALOGO!$C$4:$D$442,2,0)</f>
        <v>#N/A</v>
      </c>
      <c r="D58" s="310"/>
      <c r="E58" s="310"/>
      <c r="F58" s="310"/>
      <c r="G58" s="310"/>
      <c r="H58" s="310"/>
      <c r="I58" s="311">
        <v>0</v>
      </c>
      <c r="J58" s="312"/>
      <c r="K58" s="313"/>
      <c r="L58" s="311">
        <v>0</v>
      </c>
      <c r="M58" s="312"/>
      <c r="N58" s="313"/>
      <c r="O58" s="318">
        <f t="shared" si="0"/>
        <v>0</v>
      </c>
      <c r="P58" s="319"/>
      <c r="Q58" s="320"/>
    </row>
    <row r="59" spans="2:17">
      <c r="B59" s="54" t="s">
        <v>574</v>
      </c>
      <c r="C59" s="310" t="e">
        <f>+VLOOKUP(B59,CATALOGO!$C$4:$D$442,2,0)</f>
        <v>#N/A</v>
      </c>
      <c r="D59" s="310"/>
      <c r="E59" s="310"/>
      <c r="F59" s="310"/>
      <c r="G59" s="310"/>
      <c r="H59" s="310"/>
      <c r="I59" s="311">
        <v>0</v>
      </c>
      <c r="J59" s="312"/>
      <c r="K59" s="313"/>
      <c r="L59" s="311">
        <v>0</v>
      </c>
      <c r="M59" s="312"/>
      <c r="N59" s="313"/>
      <c r="O59" s="318">
        <f t="shared" si="0"/>
        <v>0</v>
      </c>
      <c r="P59" s="319"/>
      <c r="Q59" s="320"/>
    </row>
    <row r="60" spans="2:17">
      <c r="B60" s="54" t="s">
        <v>574</v>
      </c>
      <c r="C60" s="310" t="e">
        <f>+VLOOKUP(B60,CATALOGO!$C$4:$D$442,2,0)</f>
        <v>#N/A</v>
      </c>
      <c r="D60" s="310"/>
      <c r="E60" s="310"/>
      <c r="F60" s="310"/>
      <c r="G60" s="310"/>
      <c r="H60" s="310"/>
      <c r="I60" s="311">
        <v>0</v>
      </c>
      <c r="J60" s="312"/>
      <c r="K60" s="313"/>
      <c r="L60" s="311">
        <v>0</v>
      </c>
      <c r="M60" s="312"/>
      <c r="N60" s="313"/>
      <c r="O60" s="318">
        <f t="shared" si="0"/>
        <v>0</v>
      </c>
      <c r="P60" s="319"/>
      <c r="Q60" s="320"/>
    </row>
    <row r="61" spans="2:17">
      <c r="B61" s="54" t="s">
        <v>574</v>
      </c>
      <c r="C61" s="310" t="e">
        <f>+VLOOKUP(B61,CATALOGO!$C$4:$D$442,2,0)</f>
        <v>#N/A</v>
      </c>
      <c r="D61" s="310"/>
      <c r="E61" s="310"/>
      <c r="F61" s="310"/>
      <c r="G61" s="310"/>
      <c r="H61" s="310"/>
      <c r="I61" s="311">
        <v>0</v>
      </c>
      <c r="J61" s="312"/>
      <c r="K61" s="313"/>
      <c r="L61" s="311">
        <v>0</v>
      </c>
      <c r="M61" s="312"/>
      <c r="N61" s="313"/>
      <c r="O61" s="318">
        <f t="shared" si="0"/>
        <v>0</v>
      </c>
      <c r="P61" s="319"/>
      <c r="Q61" s="320"/>
    </row>
    <row r="62" spans="2:17">
      <c r="B62" s="54" t="s">
        <v>574</v>
      </c>
      <c r="C62" s="310" t="e">
        <f>+VLOOKUP(B62,CATALOGO!$C$4:$D$442,2,0)</f>
        <v>#N/A</v>
      </c>
      <c r="D62" s="310"/>
      <c r="E62" s="310"/>
      <c r="F62" s="310"/>
      <c r="G62" s="310"/>
      <c r="H62" s="310"/>
      <c r="I62" s="311">
        <v>0</v>
      </c>
      <c r="J62" s="312"/>
      <c r="K62" s="313"/>
      <c r="L62" s="311">
        <v>0</v>
      </c>
      <c r="M62" s="312"/>
      <c r="N62" s="313"/>
      <c r="O62" s="318">
        <f t="shared" si="0"/>
        <v>0</v>
      </c>
      <c r="P62" s="319"/>
      <c r="Q62" s="320"/>
    </row>
    <row r="63" spans="2:17">
      <c r="B63" s="54" t="s">
        <v>574</v>
      </c>
      <c r="C63" s="310" t="e">
        <f>+VLOOKUP(B63,CATALOGO!$C$4:$D$442,2,0)</f>
        <v>#N/A</v>
      </c>
      <c r="D63" s="310"/>
      <c r="E63" s="310"/>
      <c r="F63" s="310"/>
      <c r="G63" s="310"/>
      <c r="H63" s="310"/>
      <c r="I63" s="311">
        <v>0</v>
      </c>
      <c r="J63" s="312"/>
      <c r="K63" s="313"/>
      <c r="L63" s="311">
        <v>0</v>
      </c>
      <c r="M63" s="312"/>
      <c r="N63" s="313"/>
      <c r="O63" s="318">
        <f t="shared" si="0"/>
        <v>0</v>
      </c>
      <c r="P63" s="319"/>
      <c r="Q63" s="320"/>
    </row>
    <row r="64" spans="2:17">
      <c r="B64" s="54" t="s">
        <v>574</v>
      </c>
      <c r="C64" s="310" t="e">
        <f>+VLOOKUP(B64,CATALOGO!$C$4:$D$442,2,0)</f>
        <v>#N/A</v>
      </c>
      <c r="D64" s="310"/>
      <c r="E64" s="310"/>
      <c r="F64" s="310"/>
      <c r="G64" s="310"/>
      <c r="H64" s="310"/>
      <c r="I64" s="311">
        <v>0</v>
      </c>
      <c r="J64" s="312"/>
      <c r="K64" s="313"/>
      <c r="L64" s="311">
        <v>0</v>
      </c>
      <c r="M64" s="312"/>
      <c r="N64" s="313"/>
      <c r="O64" s="318">
        <f t="shared" si="0"/>
        <v>0</v>
      </c>
      <c r="P64" s="319"/>
      <c r="Q64" s="320"/>
    </row>
    <row r="65" spans="2:17">
      <c r="B65" s="54" t="s">
        <v>574</v>
      </c>
      <c r="C65" s="310" t="e">
        <f>+VLOOKUP(B65,CATALOGO!$C$4:$D$442,2,0)</f>
        <v>#N/A</v>
      </c>
      <c r="D65" s="310"/>
      <c r="E65" s="310"/>
      <c r="F65" s="310"/>
      <c r="G65" s="310"/>
      <c r="H65" s="310"/>
      <c r="I65" s="311">
        <v>0</v>
      </c>
      <c r="J65" s="312"/>
      <c r="K65" s="313"/>
      <c r="L65" s="311">
        <v>0</v>
      </c>
      <c r="M65" s="312"/>
      <c r="N65" s="313"/>
      <c r="O65" s="318">
        <f t="shared" si="0"/>
        <v>0</v>
      </c>
      <c r="P65" s="319"/>
      <c r="Q65" s="320"/>
    </row>
    <row r="66" spans="2:17">
      <c r="B66" s="54" t="s">
        <v>574</v>
      </c>
      <c r="C66" s="310" t="e">
        <f>+VLOOKUP(B66,CATALOGO!$C$4:$D$442,2,0)</f>
        <v>#N/A</v>
      </c>
      <c r="D66" s="310"/>
      <c r="E66" s="310"/>
      <c r="F66" s="310"/>
      <c r="G66" s="310"/>
      <c r="H66" s="310"/>
      <c r="I66" s="311">
        <v>0</v>
      </c>
      <c r="J66" s="312"/>
      <c r="K66" s="313"/>
      <c r="L66" s="311">
        <v>0</v>
      </c>
      <c r="M66" s="312"/>
      <c r="N66" s="313"/>
      <c r="O66" s="318">
        <f t="shared" si="0"/>
        <v>0</v>
      </c>
      <c r="P66" s="319"/>
      <c r="Q66" s="320"/>
    </row>
    <row r="67" spans="2:17">
      <c r="B67" s="54" t="s">
        <v>574</v>
      </c>
      <c r="C67" s="310" t="e">
        <f>+VLOOKUP(B67,CATALOGO!$C$4:$D$442,2,0)</f>
        <v>#N/A</v>
      </c>
      <c r="D67" s="310"/>
      <c r="E67" s="310"/>
      <c r="F67" s="310"/>
      <c r="G67" s="310"/>
      <c r="H67" s="310"/>
      <c r="I67" s="311">
        <v>0</v>
      </c>
      <c r="J67" s="312"/>
      <c r="K67" s="313"/>
      <c r="L67" s="311">
        <v>0</v>
      </c>
      <c r="M67" s="312"/>
      <c r="N67" s="313"/>
      <c r="O67" s="318">
        <f t="shared" si="0"/>
        <v>0</v>
      </c>
      <c r="P67" s="319"/>
      <c r="Q67" s="320"/>
    </row>
    <row r="68" spans="2:17">
      <c r="B68" s="54" t="s">
        <v>574</v>
      </c>
      <c r="C68" s="310" t="e">
        <f>+VLOOKUP(B68,CATALOGO!$C$4:$D$442,2,0)</f>
        <v>#N/A</v>
      </c>
      <c r="D68" s="310"/>
      <c r="E68" s="310"/>
      <c r="F68" s="310"/>
      <c r="G68" s="310"/>
      <c r="H68" s="310"/>
      <c r="I68" s="311">
        <v>0</v>
      </c>
      <c r="J68" s="312"/>
      <c r="K68" s="313"/>
      <c r="L68" s="311">
        <v>0</v>
      </c>
      <c r="M68" s="312"/>
      <c r="N68" s="313"/>
      <c r="O68" s="318">
        <f t="shared" si="0"/>
        <v>0</v>
      </c>
      <c r="P68" s="319"/>
      <c r="Q68" s="320"/>
    </row>
    <row r="69" spans="2:17">
      <c r="B69" s="54" t="s">
        <v>574</v>
      </c>
      <c r="C69" s="310" t="e">
        <f>+VLOOKUP(B69,CATALOGO!$C$4:$D$442,2,0)</f>
        <v>#N/A</v>
      </c>
      <c r="D69" s="310"/>
      <c r="E69" s="310"/>
      <c r="F69" s="310"/>
      <c r="G69" s="310"/>
      <c r="H69" s="310"/>
      <c r="I69" s="311">
        <v>0</v>
      </c>
      <c r="J69" s="312"/>
      <c r="K69" s="313"/>
      <c r="L69" s="311">
        <v>0</v>
      </c>
      <c r="M69" s="312"/>
      <c r="N69" s="313"/>
      <c r="O69" s="318">
        <f t="shared" si="0"/>
        <v>0</v>
      </c>
      <c r="P69" s="319"/>
      <c r="Q69" s="320"/>
    </row>
    <row r="70" spans="2:17">
      <c r="B70" s="54" t="s">
        <v>574</v>
      </c>
      <c r="C70" s="310" t="e">
        <f>+VLOOKUP(B70,CATALOGO!$C$4:$D$442,2,0)</f>
        <v>#N/A</v>
      </c>
      <c r="D70" s="310"/>
      <c r="E70" s="310"/>
      <c r="F70" s="310"/>
      <c r="G70" s="310"/>
      <c r="H70" s="310"/>
      <c r="I70" s="311">
        <v>0</v>
      </c>
      <c r="J70" s="312"/>
      <c r="K70" s="313"/>
      <c r="L70" s="311">
        <v>0</v>
      </c>
      <c r="M70" s="312"/>
      <c r="N70" s="313"/>
      <c r="O70" s="318">
        <f t="shared" si="0"/>
        <v>0</v>
      </c>
      <c r="P70" s="319"/>
      <c r="Q70" s="320"/>
    </row>
    <row r="71" spans="2:17">
      <c r="B71" s="54" t="s">
        <v>574</v>
      </c>
      <c r="C71" s="310" t="e">
        <f>+VLOOKUP(B71,CATALOGO!$C$4:$D$442,2,0)</f>
        <v>#N/A</v>
      </c>
      <c r="D71" s="310"/>
      <c r="E71" s="310"/>
      <c r="F71" s="310"/>
      <c r="G71" s="310"/>
      <c r="H71" s="310"/>
      <c r="I71" s="311">
        <v>0</v>
      </c>
      <c r="J71" s="312"/>
      <c r="K71" s="313"/>
      <c r="L71" s="311">
        <v>0</v>
      </c>
      <c r="M71" s="312"/>
      <c r="N71" s="313"/>
      <c r="O71" s="318">
        <f t="shared" si="0"/>
        <v>0</v>
      </c>
      <c r="P71" s="319"/>
      <c r="Q71" s="320"/>
    </row>
    <row r="72" spans="2:17">
      <c r="B72" s="54" t="s">
        <v>574</v>
      </c>
      <c r="C72" s="310" t="e">
        <f>+VLOOKUP(B72,CATALOGO!$C$4:$D$442,2,0)</f>
        <v>#N/A</v>
      </c>
      <c r="D72" s="310"/>
      <c r="E72" s="310"/>
      <c r="F72" s="310"/>
      <c r="G72" s="310"/>
      <c r="H72" s="310"/>
      <c r="I72" s="311">
        <v>0</v>
      </c>
      <c r="J72" s="312"/>
      <c r="K72" s="313"/>
      <c r="L72" s="311">
        <v>0</v>
      </c>
      <c r="M72" s="312"/>
      <c r="N72" s="313"/>
      <c r="O72" s="318">
        <f t="shared" si="0"/>
        <v>0</v>
      </c>
      <c r="P72" s="319"/>
      <c r="Q72" s="320"/>
    </row>
    <row r="73" spans="2:17">
      <c r="B73" s="54" t="s">
        <v>574</v>
      </c>
      <c r="C73" s="310" t="e">
        <f>+VLOOKUP(B73,CATALOGO!$C$4:$D$442,2,0)</f>
        <v>#N/A</v>
      </c>
      <c r="D73" s="310"/>
      <c r="E73" s="310"/>
      <c r="F73" s="310"/>
      <c r="G73" s="310"/>
      <c r="H73" s="310"/>
      <c r="I73" s="311">
        <v>0</v>
      </c>
      <c r="J73" s="312"/>
      <c r="K73" s="313"/>
      <c r="L73" s="311">
        <v>0</v>
      </c>
      <c r="M73" s="312"/>
      <c r="N73" s="313"/>
      <c r="O73" s="318">
        <f t="shared" si="0"/>
        <v>0</v>
      </c>
      <c r="P73" s="319"/>
      <c r="Q73" s="320"/>
    </row>
    <row r="74" spans="2:17">
      <c r="B74" s="54" t="s">
        <v>574</v>
      </c>
      <c r="C74" s="310" t="e">
        <f>+VLOOKUP(B74,CATALOGO!$C$4:$D$442,2,0)</f>
        <v>#N/A</v>
      </c>
      <c r="D74" s="310"/>
      <c r="E74" s="310"/>
      <c r="F74" s="310"/>
      <c r="G74" s="310"/>
      <c r="H74" s="310"/>
      <c r="I74" s="311">
        <v>0</v>
      </c>
      <c r="J74" s="312"/>
      <c r="K74" s="313"/>
      <c r="L74" s="311">
        <v>0</v>
      </c>
      <c r="M74" s="312"/>
      <c r="N74" s="313"/>
      <c r="O74" s="318">
        <f t="shared" si="0"/>
        <v>0</v>
      </c>
      <c r="P74" s="319"/>
      <c r="Q74" s="320"/>
    </row>
    <row r="75" spans="2:17">
      <c r="B75" s="54" t="s">
        <v>574</v>
      </c>
      <c r="C75" s="310" t="e">
        <f>+VLOOKUP(B75,CATALOGO!$C$4:$D$442,2,0)</f>
        <v>#N/A</v>
      </c>
      <c r="D75" s="310"/>
      <c r="E75" s="310"/>
      <c r="F75" s="310"/>
      <c r="G75" s="310"/>
      <c r="H75" s="310"/>
      <c r="I75" s="311">
        <v>0</v>
      </c>
      <c r="J75" s="312"/>
      <c r="K75" s="313"/>
      <c r="L75" s="311">
        <v>0</v>
      </c>
      <c r="M75" s="312"/>
      <c r="N75" s="313"/>
      <c r="O75" s="318">
        <f t="shared" si="0"/>
        <v>0</v>
      </c>
      <c r="P75" s="319"/>
      <c r="Q75" s="320"/>
    </row>
    <row r="76" spans="2:17">
      <c r="B76" s="54" t="s">
        <v>574</v>
      </c>
      <c r="C76" s="310" t="e">
        <f>+VLOOKUP(B76,CATALOGO!$C$4:$D$442,2,0)</f>
        <v>#N/A</v>
      </c>
      <c r="D76" s="310"/>
      <c r="E76" s="310"/>
      <c r="F76" s="310"/>
      <c r="G76" s="310"/>
      <c r="H76" s="310"/>
      <c r="I76" s="311">
        <v>0</v>
      </c>
      <c r="J76" s="312"/>
      <c r="K76" s="313"/>
      <c r="L76" s="311">
        <v>0</v>
      </c>
      <c r="M76" s="312"/>
      <c r="N76" s="313"/>
      <c r="O76" s="318">
        <f t="shared" si="0"/>
        <v>0</v>
      </c>
      <c r="P76" s="319"/>
      <c r="Q76" s="320"/>
    </row>
    <row r="77" spans="2:17">
      <c r="B77" s="54" t="s">
        <v>574</v>
      </c>
      <c r="C77" s="310" t="e">
        <f>+VLOOKUP(B77,CATALOGO!$C$4:$D$442,2,0)</f>
        <v>#N/A</v>
      </c>
      <c r="D77" s="310"/>
      <c r="E77" s="310"/>
      <c r="F77" s="310"/>
      <c r="G77" s="310"/>
      <c r="H77" s="310"/>
      <c r="I77" s="311">
        <v>0</v>
      </c>
      <c r="J77" s="312"/>
      <c r="K77" s="313"/>
      <c r="L77" s="311">
        <v>0</v>
      </c>
      <c r="M77" s="312"/>
      <c r="N77" s="313"/>
      <c r="O77" s="318">
        <f t="shared" si="0"/>
        <v>0</v>
      </c>
      <c r="P77" s="319"/>
      <c r="Q77" s="320"/>
    </row>
    <row r="78" spans="2:17">
      <c r="B78" s="54" t="s">
        <v>574</v>
      </c>
      <c r="C78" s="310" t="e">
        <f>+VLOOKUP(B78,CATALOGO!$C$4:$D$442,2,0)</f>
        <v>#N/A</v>
      </c>
      <c r="D78" s="310"/>
      <c r="E78" s="310"/>
      <c r="F78" s="310"/>
      <c r="G78" s="310"/>
      <c r="H78" s="310"/>
      <c r="I78" s="311">
        <v>0</v>
      </c>
      <c r="J78" s="312"/>
      <c r="K78" s="313"/>
      <c r="L78" s="311">
        <v>0</v>
      </c>
      <c r="M78" s="312"/>
      <c r="N78" s="313"/>
      <c r="O78" s="318">
        <f t="shared" si="0"/>
        <v>0</v>
      </c>
      <c r="P78" s="319"/>
      <c r="Q78" s="320"/>
    </row>
    <row r="79" spans="2:17">
      <c r="B79" s="54" t="s">
        <v>574</v>
      </c>
      <c r="C79" s="310" t="e">
        <f>+VLOOKUP(B79,CATALOGO!$C$4:$D$442,2,0)</f>
        <v>#N/A</v>
      </c>
      <c r="D79" s="310"/>
      <c r="E79" s="310"/>
      <c r="F79" s="310"/>
      <c r="G79" s="310"/>
      <c r="H79" s="310"/>
      <c r="I79" s="311">
        <v>0</v>
      </c>
      <c r="J79" s="312"/>
      <c r="K79" s="313"/>
      <c r="L79" s="311">
        <v>0</v>
      </c>
      <c r="M79" s="312"/>
      <c r="N79" s="313"/>
      <c r="O79" s="318">
        <f t="shared" si="0"/>
        <v>0</v>
      </c>
      <c r="P79" s="319"/>
      <c r="Q79" s="320"/>
    </row>
    <row r="80" spans="2:17">
      <c r="B80" s="54" t="s">
        <v>574</v>
      </c>
      <c r="C80" s="310" t="e">
        <f>+VLOOKUP(B80,CATALOGO!$C$4:$D$442,2,0)</f>
        <v>#N/A</v>
      </c>
      <c r="D80" s="310"/>
      <c r="E80" s="310"/>
      <c r="F80" s="310"/>
      <c r="G80" s="310"/>
      <c r="H80" s="310"/>
      <c r="I80" s="311">
        <v>0</v>
      </c>
      <c r="J80" s="312"/>
      <c r="K80" s="313"/>
      <c r="L80" s="311">
        <v>0</v>
      </c>
      <c r="M80" s="312"/>
      <c r="N80" s="313"/>
      <c r="O80" s="318">
        <f t="shared" si="0"/>
        <v>0</v>
      </c>
      <c r="P80" s="319"/>
      <c r="Q80" s="320"/>
    </row>
    <row r="81" spans="2:17">
      <c r="B81" s="54" t="s">
        <v>574</v>
      </c>
      <c r="C81" s="310" t="e">
        <f>+VLOOKUP(B81,CATALOGO!$C$4:$D$442,2,0)</f>
        <v>#N/A</v>
      </c>
      <c r="D81" s="310"/>
      <c r="E81" s="310"/>
      <c r="F81" s="310"/>
      <c r="G81" s="310"/>
      <c r="H81" s="310"/>
      <c r="I81" s="311">
        <v>0</v>
      </c>
      <c r="J81" s="312"/>
      <c r="K81" s="313"/>
      <c r="L81" s="311">
        <v>0</v>
      </c>
      <c r="M81" s="312"/>
      <c r="N81" s="313"/>
      <c r="O81" s="318">
        <f t="shared" si="0"/>
        <v>0</v>
      </c>
      <c r="P81" s="319"/>
      <c r="Q81" s="320"/>
    </row>
    <row r="82" spans="2:17">
      <c r="B82" s="54" t="s">
        <v>574</v>
      </c>
      <c r="C82" s="310" t="e">
        <f>+VLOOKUP(B82,CATALOGO!$C$4:$D$442,2,0)</f>
        <v>#N/A</v>
      </c>
      <c r="D82" s="310"/>
      <c r="E82" s="310"/>
      <c r="F82" s="310"/>
      <c r="G82" s="310"/>
      <c r="H82" s="310"/>
      <c r="I82" s="311">
        <v>0</v>
      </c>
      <c r="J82" s="312"/>
      <c r="K82" s="313"/>
      <c r="L82" s="311">
        <v>0</v>
      </c>
      <c r="M82" s="312"/>
      <c r="N82" s="313"/>
      <c r="O82" s="318">
        <f t="shared" si="0"/>
        <v>0</v>
      </c>
      <c r="P82" s="319"/>
      <c r="Q82" s="320"/>
    </row>
    <row r="83" spans="2:17">
      <c r="B83" s="54" t="s">
        <v>574</v>
      </c>
      <c r="C83" s="310" t="e">
        <f>+VLOOKUP(B83,CATALOGO!$C$4:$D$442,2,0)</f>
        <v>#N/A</v>
      </c>
      <c r="D83" s="310"/>
      <c r="E83" s="310"/>
      <c r="F83" s="310"/>
      <c r="G83" s="310"/>
      <c r="H83" s="310"/>
      <c r="I83" s="311">
        <v>0</v>
      </c>
      <c r="J83" s="312"/>
      <c r="K83" s="313"/>
      <c r="L83" s="311">
        <v>0</v>
      </c>
      <c r="M83" s="312"/>
      <c r="N83" s="313"/>
      <c r="O83" s="318">
        <f t="shared" si="0"/>
        <v>0</v>
      </c>
      <c r="P83" s="319"/>
      <c r="Q83" s="320"/>
    </row>
    <row r="84" spans="2:17">
      <c r="B84" s="54" t="s">
        <v>574</v>
      </c>
      <c r="C84" s="310" t="e">
        <f>+VLOOKUP(B84,CATALOGO!$C$4:$D$442,2,0)</f>
        <v>#N/A</v>
      </c>
      <c r="D84" s="310"/>
      <c r="E84" s="310"/>
      <c r="F84" s="310"/>
      <c r="G84" s="310"/>
      <c r="H84" s="310"/>
      <c r="I84" s="311">
        <v>0</v>
      </c>
      <c r="J84" s="312"/>
      <c r="K84" s="313"/>
      <c r="L84" s="311">
        <v>0</v>
      </c>
      <c r="M84" s="312"/>
      <c r="N84" s="313"/>
      <c r="O84" s="318">
        <f t="shared" si="0"/>
        <v>0</v>
      </c>
      <c r="P84" s="319"/>
      <c r="Q84" s="320"/>
    </row>
    <row r="85" spans="2:17">
      <c r="B85" s="54" t="s">
        <v>574</v>
      </c>
      <c r="C85" s="310" t="e">
        <f>+VLOOKUP(B85,CATALOGO!$C$4:$D$442,2,0)</f>
        <v>#N/A</v>
      </c>
      <c r="D85" s="310"/>
      <c r="E85" s="310"/>
      <c r="F85" s="310"/>
      <c r="G85" s="310"/>
      <c r="H85" s="310"/>
      <c r="I85" s="311">
        <v>0</v>
      </c>
      <c r="J85" s="312"/>
      <c r="K85" s="313"/>
      <c r="L85" s="311">
        <v>0</v>
      </c>
      <c r="M85" s="312"/>
      <c r="N85" s="313"/>
      <c r="O85" s="318">
        <f t="shared" si="0"/>
        <v>0</v>
      </c>
      <c r="P85" s="319"/>
      <c r="Q85" s="320"/>
    </row>
    <row r="86" spans="2:17">
      <c r="B86" s="54" t="s">
        <v>574</v>
      </c>
      <c r="C86" s="310" t="e">
        <f>+VLOOKUP(B86,CATALOGO!$C$4:$D$442,2,0)</f>
        <v>#N/A</v>
      </c>
      <c r="D86" s="310"/>
      <c r="E86" s="310"/>
      <c r="F86" s="310"/>
      <c r="G86" s="310"/>
      <c r="H86" s="310"/>
      <c r="I86" s="311">
        <v>0</v>
      </c>
      <c r="J86" s="312"/>
      <c r="K86" s="313"/>
      <c r="L86" s="311">
        <v>0</v>
      </c>
      <c r="M86" s="312"/>
      <c r="N86" s="313"/>
      <c r="O86" s="318">
        <f t="shared" ref="O86:O100" si="1">+I86-L86</f>
        <v>0</v>
      </c>
      <c r="P86" s="319"/>
      <c r="Q86" s="320"/>
    </row>
    <row r="87" spans="2:17">
      <c r="B87" s="54" t="s">
        <v>574</v>
      </c>
      <c r="C87" s="310" t="e">
        <f>+VLOOKUP(B87,CATALOGO!$C$4:$D$442,2,0)</f>
        <v>#N/A</v>
      </c>
      <c r="D87" s="310"/>
      <c r="E87" s="310"/>
      <c r="F87" s="310"/>
      <c r="G87" s="310"/>
      <c r="H87" s="310"/>
      <c r="I87" s="311">
        <v>0</v>
      </c>
      <c r="J87" s="312"/>
      <c r="K87" s="313"/>
      <c r="L87" s="311">
        <v>0</v>
      </c>
      <c r="M87" s="312"/>
      <c r="N87" s="313"/>
      <c r="O87" s="318">
        <f t="shared" si="1"/>
        <v>0</v>
      </c>
      <c r="P87" s="319"/>
      <c r="Q87" s="320"/>
    </row>
    <row r="88" spans="2:17">
      <c r="B88" s="54" t="s">
        <v>574</v>
      </c>
      <c r="C88" s="310" t="e">
        <f>+VLOOKUP(B88,CATALOGO!$C$4:$D$442,2,0)</f>
        <v>#N/A</v>
      </c>
      <c r="D88" s="310"/>
      <c r="E88" s="310"/>
      <c r="F88" s="310"/>
      <c r="G88" s="310"/>
      <c r="H88" s="310"/>
      <c r="I88" s="311">
        <v>0</v>
      </c>
      <c r="J88" s="312"/>
      <c r="K88" s="313"/>
      <c r="L88" s="311">
        <v>0</v>
      </c>
      <c r="M88" s="312"/>
      <c r="N88" s="313"/>
      <c r="O88" s="318">
        <f t="shared" si="1"/>
        <v>0</v>
      </c>
      <c r="P88" s="319"/>
      <c r="Q88" s="320"/>
    </row>
    <row r="89" spans="2:17">
      <c r="B89" s="54" t="s">
        <v>574</v>
      </c>
      <c r="C89" s="310" t="e">
        <f>+VLOOKUP(B89,CATALOGO!$C$4:$D$442,2,0)</f>
        <v>#N/A</v>
      </c>
      <c r="D89" s="310"/>
      <c r="E89" s="310"/>
      <c r="F89" s="310"/>
      <c r="G89" s="310"/>
      <c r="H89" s="310"/>
      <c r="I89" s="311">
        <v>0</v>
      </c>
      <c r="J89" s="312"/>
      <c r="K89" s="313"/>
      <c r="L89" s="311">
        <v>0</v>
      </c>
      <c r="M89" s="312"/>
      <c r="N89" s="313"/>
      <c r="O89" s="318">
        <f t="shared" si="1"/>
        <v>0</v>
      </c>
      <c r="P89" s="319"/>
      <c r="Q89" s="320"/>
    </row>
    <row r="90" spans="2:17">
      <c r="B90" s="54" t="s">
        <v>574</v>
      </c>
      <c r="C90" s="310" t="e">
        <f>+VLOOKUP(B90,CATALOGO!$C$4:$D$442,2,0)</f>
        <v>#N/A</v>
      </c>
      <c r="D90" s="310"/>
      <c r="E90" s="310"/>
      <c r="F90" s="310"/>
      <c r="G90" s="310"/>
      <c r="H90" s="310"/>
      <c r="I90" s="311">
        <v>0</v>
      </c>
      <c r="J90" s="312"/>
      <c r="K90" s="313"/>
      <c r="L90" s="311">
        <v>0</v>
      </c>
      <c r="M90" s="312"/>
      <c r="N90" s="313"/>
      <c r="O90" s="318">
        <f t="shared" si="1"/>
        <v>0</v>
      </c>
      <c r="P90" s="319"/>
      <c r="Q90" s="320"/>
    </row>
    <row r="91" spans="2:17">
      <c r="B91" s="54" t="s">
        <v>574</v>
      </c>
      <c r="C91" s="310" t="e">
        <f>+VLOOKUP(B91,CATALOGO!$C$4:$D$442,2,0)</f>
        <v>#N/A</v>
      </c>
      <c r="D91" s="310"/>
      <c r="E91" s="310"/>
      <c r="F91" s="310"/>
      <c r="G91" s="310"/>
      <c r="H91" s="310"/>
      <c r="I91" s="311">
        <v>0</v>
      </c>
      <c r="J91" s="312"/>
      <c r="K91" s="313"/>
      <c r="L91" s="311">
        <v>0</v>
      </c>
      <c r="M91" s="312"/>
      <c r="N91" s="313"/>
      <c r="O91" s="318">
        <f t="shared" si="1"/>
        <v>0</v>
      </c>
      <c r="P91" s="319"/>
      <c r="Q91" s="320"/>
    </row>
    <row r="92" spans="2:17">
      <c r="B92" s="54" t="s">
        <v>574</v>
      </c>
      <c r="C92" s="310" t="e">
        <f>+VLOOKUP(B92,CATALOGO!$C$4:$D$442,2,0)</f>
        <v>#N/A</v>
      </c>
      <c r="D92" s="310"/>
      <c r="E92" s="310"/>
      <c r="F92" s="310"/>
      <c r="G92" s="310"/>
      <c r="H92" s="310"/>
      <c r="I92" s="311">
        <v>0</v>
      </c>
      <c r="J92" s="312"/>
      <c r="K92" s="313"/>
      <c r="L92" s="311">
        <v>0</v>
      </c>
      <c r="M92" s="312"/>
      <c r="N92" s="313"/>
      <c r="O92" s="318">
        <f t="shared" si="1"/>
        <v>0</v>
      </c>
      <c r="P92" s="319"/>
      <c r="Q92" s="320"/>
    </row>
    <row r="93" spans="2:17">
      <c r="B93" s="54" t="s">
        <v>574</v>
      </c>
      <c r="C93" s="310" t="e">
        <f>+VLOOKUP(B93,CATALOGO!$C$4:$D$442,2,0)</f>
        <v>#N/A</v>
      </c>
      <c r="D93" s="310"/>
      <c r="E93" s="310"/>
      <c r="F93" s="310"/>
      <c r="G93" s="310"/>
      <c r="H93" s="310"/>
      <c r="I93" s="311">
        <v>0</v>
      </c>
      <c r="J93" s="312"/>
      <c r="K93" s="313"/>
      <c r="L93" s="311">
        <v>0</v>
      </c>
      <c r="M93" s="312"/>
      <c r="N93" s="313"/>
      <c r="O93" s="318">
        <f t="shared" si="1"/>
        <v>0</v>
      </c>
      <c r="P93" s="319"/>
      <c r="Q93" s="320"/>
    </row>
    <row r="94" spans="2:17">
      <c r="B94" s="54" t="s">
        <v>574</v>
      </c>
      <c r="C94" s="310" t="e">
        <f>+VLOOKUP(B94,CATALOGO!$C$4:$D$442,2,0)</f>
        <v>#N/A</v>
      </c>
      <c r="D94" s="310"/>
      <c r="E94" s="310"/>
      <c r="F94" s="310"/>
      <c r="G94" s="310"/>
      <c r="H94" s="310"/>
      <c r="I94" s="311">
        <v>0</v>
      </c>
      <c r="J94" s="312"/>
      <c r="K94" s="313"/>
      <c r="L94" s="311">
        <v>0</v>
      </c>
      <c r="M94" s="312"/>
      <c r="N94" s="313"/>
      <c r="O94" s="318">
        <f t="shared" si="1"/>
        <v>0</v>
      </c>
      <c r="P94" s="319"/>
      <c r="Q94" s="320"/>
    </row>
    <row r="95" spans="2:17">
      <c r="B95" s="54" t="s">
        <v>574</v>
      </c>
      <c r="C95" s="310" t="e">
        <f>+VLOOKUP(B95,CATALOGO!$C$4:$D$442,2,0)</f>
        <v>#N/A</v>
      </c>
      <c r="D95" s="310"/>
      <c r="E95" s="310"/>
      <c r="F95" s="310"/>
      <c r="G95" s="310"/>
      <c r="H95" s="310"/>
      <c r="I95" s="311">
        <v>0</v>
      </c>
      <c r="J95" s="312"/>
      <c r="K95" s="313"/>
      <c r="L95" s="311">
        <v>0</v>
      </c>
      <c r="M95" s="312"/>
      <c r="N95" s="313"/>
      <c r="O95" s="318">
        <f t="shared" si="1"/>
        <v>0</v>
      </c>
      <c r="P95" s="319"/>
      <c r="Q95" s="320"/>
    </row>
    <row r="96" spans="2:17">
      <c r="B96" s="54" t="s">
        <v>574</v>
      </c>
      <c r="C96" s="310" t="e">
        <f>+VLOOKUP(B96,CATALOGO!$C$4:$D$442,2,0)</f>
        <v>#N/A</v>
      </c>
      <c r="D96" s="310"/>
      <c r="E96" s="310"/>
      <c r="F96" s="310"/>
      <c r="G96" s="310"/>
      <c r="H96" s="310"/>
      <c r="I96" s="311">
        <v>0</v>
      </c>
      <c r="J96" s="312"/>
      <c r="K96" s="313"/>
      <c r="L96" s="311">
        <v>0</v>
      </c>
      <c r="M96" s="312"/>
      <c r="N96" s="313"/>
      <c r="O96" s="318">
        <f t="shared" si="1"/>
        <v>0</v>
      </c>
      <c r="P96" s="319"/>
      <c r="Q96" s="320"/>
    </row>
    <row r="97" spans="2:17">
      <c r="B97" s="54" t="s">
        <v>574</v>
      </c>
      <c r="C97" s="310" t="e">
        <f>+VLOOKUP(B97,CATALOGO!$C$4:$D$442,2,0)</f>
        <v>#N/A</v>
      </c>
      <c r="D97" s="310"/>
      <c r="E97" s="310"/>
      <c r="F97" s="310"/>
      <c r="G97" s="310"/>
      <c r="H97" s="310"/>
      <c r="I97" s="311">
        <v>0</v>
      </c>
      <c r="J97" s="312"/>
      <c r="K97" s="313"/>
      <c r="L97" s="311">
        <v>0</v>
      </c>
      <c r="M97" s="312"/>
      <c r="N97" s="313"/>
      <c r="O97" s="318">
        <f t="shared" si="1"/>
        <v>0</v>
      </c>
      <c r="P97" s="319"/>
      <c r="Q97" s="320"/>
    </row>
    <row r="98" spans="2:17">
      <c r="B98" s="54" t="s">
        <v>574</v>
      </c>
      <c r="C98" s="310" t="e">
        <f>+VLOOKUP(B98,CATALOGO!$C$4:$D$442,2,0)</f>
        <v>#N/A</v>
      </c>
      <c r="D98" s="310"/>
      <c r="E98" s="310"/>
      <c r="F98" s="310"/>
      <c r="G98" s="310"/>
      <c r="H98" s="310"/>
      <c r="I98" s="311">
        <v>0</v>
      </c>
      <c r="J98" s="312"/>
      <c r="K98" s="313"/>
      <c r="L98" s="311">
        <v>0</v>
      </c>
      <c r="M98" s="312"/>
      <c r="N98" s="313"/>
      <c r="O98" s="318">
        <f t="shared" si="1"/>
        <v>0</v>
      </c>
      <c r="P98" s="319"/>
      <c r="Q98" s="320"/>
    </row>
    <row r="99" spans="2:17">
      <c r="B99" s="54" t="s">
        <v>574</v>
      </c>
      <c r="C99" s="310" t="e">
        <f>+VLOOKUP(B99,CATALOGO!$C$4:$D$442,2,0)</f>
        <v>#N/A</v>
      </c>
      <c r="D99" s="310"/>
      <c r="E99" s="310"/>
      <c r="F99" s="310"/>
      <c r="G99" s="310"/>
      <c r="H99" s="310"/>
      <c r="I99" s="311">
        <v>0</v>
      </c>
      <c r="J99" s="312"/>
      <c r="K99" s="313"/>
      <c r="L99" s="311">
        <v>0</v>
      </c>
      <c r="M99" s="312"/>
      <c r="N99" s="313"/>
      <c r="O99" s="318">
        <f t="shared" si="1"/>
        <v>0</v>
      </c>
      <c r="P99" s="319"/>
      <c r="Q99" s="320"/>
    </row>
    <row r="100" spans="2:17">
      <c r="B100" s="54" t="s">
        <v>574</v>
      </c>
      <c r="C100" s="310" t="e">
        <f>+VLOOKUP(B100,CATALOGO!$C$4:$D$442,2,0)</f>
        <v>#N/A</v>
      </c>
      <c r="D100" s="310"/>
      <c r="E100" s="310"/>
      <c r="F100" s="310"/>
      <c r="G100" s="310"/>
      <c r="H100" s="310"/>
      <c r="I100" s="311">
        <v>0</v>
      </c>
      <c r="J100" s="312"/>
      <c r="K100" s="313"/>
      <c r="L100" s="311">
        <v>0</v>
      </c>
      <c r="M100" s="312"/>
      <c r="N100" s="313"/>
      <c r="O100" s="318">
        <f t="shared" si="1"/>
        <v>0</v>
      </c>
      <c r="P100" s="319"/>
      <c r="Q100" s="320"/>
    </row>
    <row r="101" spans="2:17">
      <c r="B101" s="308" t="s">
        <v>546</v>
      </c>
      <c r="C101" s="308"/>
      <c r="D101" s="308"/>
      <c r="E101" s="308"/>
      <c r="F101" s="308"/>
      <c r="G101" s="308"/>
      <c r="H101" s="308"/>
      <c r="I101" s="309">
        <f>+SUM(I21:K100)</f>
        <v>2743389.9799999995</v>
      </c>
      <c r="J101" s="308"/>
      <c r="K101" s="308"/>
      <c r="L101" s="309">
        <f>+SUM(L21:N100)</f>
        <v>2743389.9799999995</v>
      </c>
      <c r="M101" s="308"/>
      <c r="N101" s="308"/>
      <c r="O101" s="309">
        <f>+SUM(O21:Q100)</f>
        <v>0</v>
      </c>
      <c r="P101" s="308"/>
      <c r="Q101" s="308"/>
    </row>
    <row r="102" spans="2:17"/>
    <row r="103" spans="2:17"/>
  </sheetData>
  <sheetProtection password="E727" sheet="1" objects="1" scenarios="1" selectLockedCells="1"/>
  <customSheetViews>
    <customSheetView guid="{1C6F7EB1-966B-4B9A-8DC7-91574CBFD378}" fitToPage="1">
      <pageMargins left="0.7" right="0.7" top="0.75" bottom="0.75" header="0.3" footer="0.3"/>
      <pageSetup paperSize="9" scale="49" orientation="portrait" r:id="rId1"/>
      <headerFooter>
        <oddHeader>&amp;C&amp;G</oddHeader>
      </headerFooter>
    </customSheetView>
    <customSheetView guid="{D74BCB23-1516-412E-B6F3-088F98D88FC8}" fitToPage="1">
      <selection activeCell="B5" sqref="B5"/>
      <pageMargins left="0.7" right="0.7" top="0.75" bottom="0.75" header="0.3" footer="0.3"/>
      <pageSetup paperSize="9" scale="49" orientation="portrait" r:id="rId2"/>
      <headerFooter>
        <oddHeader>&amp;C&amp;G</oddHeader>
      </headerFooter>
    </customSheetView>
    <customSheetView guid="{80E7DA02-1B60-4892-8DF8-F1D90CFB8D6E}" fitToPage="1">
      <selection activeCell="C5" sqref="C5"/>
      <pageMargins left="0.7" right="0.7" top="0.75" bottom="0.75" header="0.3" footer="0.3"/>
      <pageSetup paperSize="9" scale="49" orientation="portrait" r:id="rId3"/>
      <headerFooter>
        <oddHeader>&amp;C&amp;G</oddHeader>
      </headerFooter>
    </customSheetView>
    <customSheetView guid="{E42DFDCF-263A-44ED-973B-7D34AF1F44E1}" fitToPage="1" topLeftCell="A4">
      <selection activeCell="B19" sqref="B19:Q19"/>
      <pageMargins left="0.7" right="0.7" top="0.75" bottom="0.75" header="0.3" footer="0.3"/>
      <pageSetup paperSize="9" scale="49" orientation="portrait" r:id="rId4"/>
      <headerFooter>
        <oddHeader>&amp;C&amp;G</oddHeader>
      </headerFooter>
    </customSheetView>
    <customSheetView guid="{ED49C49A-6049-47A5-8E7A-75CF87152D2E}" fitToPage="1" hiddenRows="1" hiddenColumns="1">
      <selection activeCell="A4" sqref="A4"/>
      <pageMargins left="0.7" right="0.7" top="0.75" bottom="0.75" header="0.3" footer="0.3"/>
      <pageSetup paperSize="9" scale="49" orientation="portrait" r:id="rId5"/>
      <headerFooter>
        <oddHeader>&amp;C&amp;G</oddHeader>
      </headerFooter>
    </customSheetView>
  </customSheetViews>
  <mergeCells count="342">
    <mergeCell ref="B3:Q3"/>
    <mergeCell ref="F11:H11"/>
    <mergeCell ref="F12:H12"/>
    <mergeCell ref="F13:H13"/>
    <mergeCell ref="F14:H14"/>
    <mergeCell ref="F15:H15"/>
    <mergeCell ref="F16:H16"/>
    <mergeCell ref="B10:H10"/>
    <mergeCell ref="O101:Q101"/>
    <mergeCell ref="O92:Q92"/>
    <mergeCell ref="O93:Q93"/>
    <mergeCell ref="O94:Q94"/>
    <mergeCell ref="O95:Q95"/>
    <mergeCell ref="O96:Q96"/>
    <mergeCell ref="O97:Q97"/>
    <mergeCell ref="O98:Q98"/>
    <mergeCell ref="O99:Q99"/>
    <mergeCell ref="O100:Q100"/>
    <mergeCell ref="O83:Q83"/>
    <mergeCell ref="O84:Q84"/>
    <mergeCell ref="O85:Q85"/>
    <mergeCell ref="O86:Q86"/>
    <mergeCell ref="O87:Q87"/>
    <mergeCell ref="O88:Q88"/>
    <mergeCell ref="O89:Q89"/>
    <mergeCell ref="O90:Q90"/>
    <mergeCell ref="O91:Q91"/>
    <mergeCell ref="O74:Q74"/>
    <mergeCell ref="O75:Q75"/>
    <mergeCell ref="O76:Q76"/>
    <mergeCell ref="O77:Q77"/>
    <mergeCell ref="O78:Q78"/>
    <mergeCell ref="O79:Q79"/>
    <mergeCell ref="O80:Q80"/>
    <mergeCell ref="O81:Q81"/>
    <mergeCell ref="O82:Q82"/>
    <mergeCell ref="O65:Q65"/>
    <mergeCell ref="O66:Q66"/>
    <mergeCell ref="O67:Q67"/>
    <mergeCell ref="O68:Q68"/>
    <mergeCell ref="O69:Q69"/>
    <mergeCell ref="O70:Q70"/>
    <mergeCell ref="O71:Q71"/>
    <mergeCell ref="O72:Q72"/>
    <mergeCell ref="O73:Q73"/>
    <mergeCell ref="O56:Q56"/>
    <mergeCell ref="O57:Q57"/>
    <mergeCell ref="O58:Q58"/>
    <mergeCell ref="O59:Q59"/>
    <mergeCell ref="O60:Q60"/>
    <mergeCell ref="O61:Q61"/>
    <mergeCell ref="O62:Q62"/>
    <mergeCell ref="O63:Q63"/>
    <mergeCell ref="O64:Q64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B16:E16"/>
    <mergeCell ref="C20:H20"/>
    <mergeCell ref="L20:N20"/>
    <mergeCell ref="C21:H21"/>
    <mergeCell ref="L21:N21"/>
    <mergeCell ref="C22:H22"/>
    <mergeCell ref="L22:N22"/>
    <mergeCell ref="B11:E11"/>
    <mergeCell ref="B12:E12"/>
    <mergeCell ref="B13:E13"/>
    <mergeCell ref="B14:E14"/>
    <mergeCell ref="B15:E15"/>
    <mergeCell ref="I20:K20"/>
    <mergeCell ref="I21:K21"/>
    <mergeCell ref="I22:K22"/>
    <mergeCell ref="C26:H26"/>
    <mergeCell ref="L26:N26"/>
    <mergeCell ref="C27:H27"/>
    <mergeCell ref="L27:N27"/>
    <mergeCell ref="C28:H28"/>
    <mergeCell ref="L28:N28"/>
    <mergeCell ref="C23:H23"/>
    <mergeCell ref="L23:N23"/>
    <mergeCell ref="C24:H24"/>
    <mergeCell ref="L24:N24"/>
    <mergeCell ref="C25:H25"/>
    <mergeCell ref="L25:N25"/>
    <mergeCell ref="I23:K23"/>
    <mergeCell ref="I24:K24"/>
    <mergeCell ref="I25:K25"/>
    <mergeCell ref="I26:K26"/>
    <mergeCell ref="I27:K27"/>
    <mergeCell ref="I28:K28"/>
    <mergeCell ref="C32:H32"/>
    <mergeCell ref="L32:N32"/>
    <mergeCell ref="C33:H33"/>
    <mergeCell ref="L33:N33"/>
    <mergeCell ref="C34:H34"/>
    <mergeCell ref="L34:N34"/>
    <mergeCell ref="C29:H29"/>
    <mergeCell ref="L29:N29"/>
    <mergeCell ref="C30:H30"/>
    <mergeCell ref="L30:N30"/>
    <mergeCell ref="C31:H31"/>
    <mergeCell ref="L31:N31"/>
    <mergeCell ref="I29:K29"/>
    <mergeCell ref="I30:K30"/>
    <mergeCell ref="I31:K31"/>
    <mergeCell ref="I32:K32"/>
    <mergeCell ref="I33:K33"/>
    <mergeCell ref="I34:K34"/>
    <mergeCell ref="C38:H38"/>
    <mergeCell ref="L38:N38"/>
    <mergeCell ref="C39:H39"/>
    <mergeCell ref="L39:N39"/>
    <mergeCell ref="C40:H40"/>
    <mergeCell ref="L40:N40"/>
    <mergeCell ref="C35:H35"/>
    <mergeCell ref="L35:N35"/>
    <mergeCell ref="C36:H36"/>
    <mergeCell ref="L36:N36"/>
    <mergeCell ref="C37:H37"/>
    <mergeCell ref="L37:N37"/>
    <mergeCell ref="I35:K35"/>
    <mergeCell ref="I36:K36"/>
    <mergeCell ref="I37:K37"/>
    <mergeCell ref="I38:K38"/>
    <mergeCell ref="I39:K39"/>
    <mergeCell ref="I40:K40"/>
    <mergeCell ref="C44:H44"/>
    <mergeCell ref="L44:N44"/>
    <mergeCell ref="C45:H45"/>
    <mergeCell ref="L45:N45"/>
    <mergeCell ref="C46:H46"/>
    <mergeCell ref="L46:N46"/>
    <mergeCell ref="C41:H41"/>
    <mergeCell ref="L41:N41"/>
    <mergeCell ref="C42:H42"/>
    <mergeCell ref="L42:N42"/>
    <mergeCell ref="C43:H43"/>
    <mergeCell ref="L43:N43"/>
    <mergeCell ref="I41:K41"/>
    <mergeCell ref="I42:K42"/>
    <mergeCell ref="I43:K43"/>
    <mergeCell ref="I44:K44"/>
    <mergeCell ref="I45:K45"/>
    <mergeCell ref="I46:K46"/>
    <mergeCell ref="C50:H50"/>
    <mergeCell ref="L50:N50"/>
    <mergeCell ref="C51:H51"/>
    <mergeCell ref="L51:N51"/>
    <mergeCell ref="C52:H52"/>
    <mergeCell ref="L52:N52"/>
    <mergeCell ref="C47:H47"/>
    <mergeCell ref="L47:N47"/>
    <mergeCell ref="C48:H48"/>
    <mergeCell ref="L48:N48"/>
    <mergeCell ref="C49:H49"/>
    <mergeCell ref="L49:N49"/>
    <mergeCell ref="I47:K47"/>
    <mergeCell ref="I48:K48"/>
    <mergeCell ref="I49:K49"/>
    <mergeCell ref="I50:K50"/>
    <mergeCell ref="I51:K51"/>
    <mergeCell ref="I52:K52"/>
    <mergeCell ref="C56:H56"/>
    <mergeCell ref="L56:N56"/>
    <mergeCell ref="C57:H57"/>
    <mergeCell ref="L57:N57"/>
    <mergeCell ref="C58:H58"/>
    <mergeCell ref="L58:N58"/>
    <mergeCell ref="C53:H53"/>
    <mergeCell ref="L53:N53"/>
    <mergeCell ref="C54:H54"/>
    <mergeCell ref="L54:N54"/>
    <mergeCell ref="C55:H55"/>
    <mergeCell ref="L55:N55"/>
    <mergeCell ref="I53:K53"/>
    <mergeCell ref="I54:K54"/>
    <mergeCell ref="I55:K55"/>
    <mergeCell ref="I56:K56"/>
    <mergeCell ref="I57:K57"/>
    <mergeCell ref="I58:K58"/>
    <mergeCell ref="C62:H62"/>
    <mergeCell ref="L62:N62"/>
    <mergeCell ref="C63:H63"/>
    <mergeCell ref="L63:N63"/>
    <mergeCell ref="C64:H64"/>
    <mergeCell ref="L64:N64"/>
    <mergeCell ref="C59:H59"/>
    <mergeCell ref="L59:N59"/>
    <mergeCell ref="C60:H60"/>
    <mergeCell ref="L60:N60"/>
    <mergeCell ref="C61:H61"/>
    <mergeCell ref="L61:N61"/>
    <mergeCell ref="I59:K59"/>
    <mergeCell ref="I60:K60"/>
    <mergeCell ref="I61:K61"/>
    <mergeCell ref="I62:K62"/>
    <mergeCell ref="I63:K63"/>
    <mergeCell ref="I64:K64"/>
    <mergeCell ref="C68:H68"/>
    <mergeCell ref="L68:N68"/>
    <mergeCell ref="C69:H69"/>
    <mergeCell ref="L69:N69"/>
    <mergeCell ref="C70:H70"/>
    <mergeCell ref="L70:N70"/>
    <mergeCell ref="C65:H65"/>
    <mergeCell ref="L65:N65"/>
    <mergeCell ref="C66:H66"/>
    <mergeCell ref="L66:N66"/>
    <mergeCell ref="C67:H67"/>
    <mergeCell ref="L67:N67"/>
    <mergeCell ref="I65:K65"/>
    <mergeCell ref="I66:K66"/>
    <mergeCell ref="I67:K67"/>
    <mergeCell ref="I68:K68"/>
    <mergeCell ref="I69:K69"/>
    <mergeCell ref="I70:K70"/>
    <mergeCell ref="C74:H74"/>
    <mergeCell ref="L74:N74"/>
    <mergeCell ref="C75:H75"/>
    <mergeCell ref="L75:N75"/>
    <mergeCell ref="C76:H76"/>
    <mergeCell ref="L76:N76"/>
    <mergeCell ref="C71:H71"/>
    <mergeCell ref="L71:N71"/>
    <mergeCell ref="C72:H72"/>
    <mergeCell ref="L72:N72"/>
    <mergeCell ref="C73:H73"/>
    <mergeCell ref="L73:N73"/>
    <mergeCell ref="I71:K71"/>
    <mergeCell ref="I72:K72"/>
    <mergeCell ref="I73:K73"/>
    <mergeCell ref="I74:K74"/>
    <mergeCell ref="I75:K75"/>
    <mergeCell ref="I76:K76"/>
    <mergeCell ref="C80:H80"/>
    <mergeCell ref="L80:N80"/>
    <mergeCell ref="C81:H81"/>
    <mergeCell ref="L81:N81"/>
    <mergeCell ref="C82:H82"/>
    <mergeCell ref="L82:N82"/>
    <mergeCell ref="C77:H77"/>
    <mergeCell ref="L77:N77"/>
    <mergeCell ref="C78:H78"/>
    <mergeCell ref="L78:N78"/>
    <mergeCell ref="C79:H79"/>
    <mergeCell ref="L79:N79"/>
    <mergeCell ref="I77:K77"/>
    <mergeCell ref="I78:K78"/>
    <mergeCell ref="I79:K79"/>
    <mergeCell ref="I80:K80"/>
    <mergeCell ref="I81:K81"/>
    <mergeCell ref="I82:K82"/>
    <mergeCell ref="C86:H86"/>
    <mergeCell ref="L86:N86"/>
    <mergeCell ref="C87:H87"/>
    <mergeCell ref="L87:N87"/>
    <mergeCell ref="C88:H88"/>
    <mergeCell ref="L88:N88"/>
    <mergeCell ref="C83:H83"/>
    <mergeCell ref="L83:N83"/>
    <mergeCell ref="C84:H84"/>
    <mergeCell ref="L84:N84"/>
    <mergeCell ref="C85:H85"/>
    <mergeCell ref="L85:N85"/>
    <mergeCell ref="I83:K83"/>
    <mergeCell ref="I84:K84"/>
    <mergeCell ref="I85:K85"/>
    <mergeCell ref="I86:K86"/>
    <mergeCell ref="I87:K87"/>
    <mergeCell ref="I88:K88"/>
    <mergeCell ref="C92:H92"/>
    <mergeCell ref="L92:N92"/>
    <mergeCell ref="C93:H93"/>
    <mergeCell ref="L93:N93"/>
    <mergeCell ref="C94:H94"/>
    <mergeCell ref="L94:N94"/>
    <mergeCell ref="C89:H89"/>
    <mergeCell ref="L89:N89"/>
    <mergeCell ref="C90:H90"/>
    <mergeCell ref="L90:N90"/>
    <mergeCell ref="C91:H91"/>
    <mergeCell ref="L91:N91"/>
    <mergeCell ref="I89:K89"/>
    <mergeCell ref="I90:K90"/>
    <mergeCell ref="I91:K91"/>
    <mergeCell ref="I92:K92"/>
    <mergeCell ref="I93:K93"/>
    <mergeCell ref="I94:K94"/>
    <mergeCell ref="B101:H101"/>
    <mergeCell ref="L101:N101"/>
    <mergeCell ref="C98:H98"/>
    <mergeCell ref="L98:N98"/>
    <mergeCell ref="C99:H99"/>
    <mergeCell ref="L99:N99"/>
    <mergeCell ref="C100:H100"/>
    <mergeCell ref="L100:N100"/>
    <mergeCell ref="C95:H95"/>
    <mergeCell ref="L95:N95"/>
    <mergeCell ref="C96:H96"/>
    <mergeCell ref="L96:N96"/>
    <mergeCell ref="C97:H97"/>
    <mergeCell ref="L97:N97"/>
    <mergeCell ref="I95:K95"/>
    <mergeCell ref="I96:K96"/>
    <mergeCell ref="I97:K97"/>
    <mergeCell ref="I98:K98"/>
    <mergeCell ref="I99:K99"/>
    <mergeCell ref="I100:K100"/>
    <mergeCell ref="I101:K101"/>
  </mergeCells>
  <pageMargins left="0.7" right="0.7" top="0.75" bottom="0.75" header="0.3" footer="0.3"/>
  <pageSetup paperSize="9" scale="40" orientation="portrait" r:id="rId6"/>
  <headerFooter>
    <oddHeader>&amp;C&amp;G</oddHeader>
  </headerFooter>
  <legacyDrawingHF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CATALOGO!$C$4:$C$442</xm:f>
          </x14:formula1>
          <xm:sqref>B21:B100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K27"/>
  <sheetViews>
    <sheetView workbookViewId="0">
      <selection activeCell="C12" sqref="C12"/>
    </sheetView>
  </sheetViews>
  <sheetFormatPr baseColWidth="10" defaultColWidth="0" defaultRowHeight="15" zeroHeight="1"/>
  <cols>
    <col min="1" max="1" width="11.42578125" style="1" customWidth="1"/>
    <col min="2" max="6" width="22.7109375" style="1" customWidth="1"/>
    <col min="7" max="8" width="11.42578125" style="1" customWidth="1"/>
    <col min="9" max="11" width="0" style="1" hidden="1" customWidth="1"/>
    <col min="12" max="16384" width="11.42578125" style="1" hidden="1"/>
  </cols>
  <sheetData>
    <row r="1" spans="2:6"/>
    <row r="2" spans="2:6"/>
    <row r="3" spans="2:6" ht="18.75">
      <c r="B3" s="224" t="s">
        <v>578</v>
      </c>
      <c r="C3" s="224"/>
      <c r="D3" s="224"/>
      <c r="E3" s="224"/>
      <c r="F3" s="224"/>
    </row>
    <row r="4" spans="2:6"/>
    <row r="5" spans="2:6" ht="23.25">
      <c r="B5" s="55" t="s">
        <v>0</v>
      </c>
      <c r="C5" s="96" t="str">
        <f>+RPP_2017!C4</f>
        <v>COLIMA</v>
      </c>
      <c r="D5" s="96"/>
      <c r="E5" s="96"/>
    </row>
    <row r="6" spans="2:6" ht="23.25">
      <c r="B6" s="55" t="s">
        <v>32</v>
      </c>
      <c r="C6" s="96" t="str">
        <f>+RPP_2017!M4</f>
        <v>DICIEMBRE</v>
      </c>
      <c r="D6" s="96"/>
      <c r="E6" s="96"/>
    </row>
    <row r="7" spans="2:6"/>
    <row r="8" spans="2:6" ht="19.5">
      <c r="B8" s="79" t="s">
        <v>552</v>
      </c>
    </row>
    <row r="9" spans="2:6"/>
    <row r="10" spans="2:6">
      <c r="B10" s="325" t="s">
        <v>553</v>
      </c>
      <c r="C10" s="326" t="s">
        <v>554</v>
      </c>
      <c r="D10" s="326"/>
      <c r="E10" s="326"/>
      <c r="F10" s="326"/>
    </row>
    <row r="11" spans="2:6" ht="32.25" customHeight="1">
      <c r="B11" s="325"/>
      <c r="C11" s="183" t="s">
        <v>555</v>
      </c>
      <c r="D11" s="183" t="s">
        <v>556</v>
      </c>
      <c r="E11" s="183" t="s">
        <v>557</v>
      </c>
      <c r="F11" s="183" t="s">
        <v>550</v>
      </c>
    </row>
    <row r="12" spans="2:6" ht="16.5" customHeight="1">
      <c r="B12" s="181" t="s">
        <v>558</v>
      </c>
      <c r="C12" s="72">
        <v>59</v>
      </c>
      <c r="D12" s="72">
        <v>58</v>
      </c>
      <c r="E12" s="72">
        <v>64</v>
      </c>
      <c r="F12" s="87">
        <v>30350</v>
      </c>
    </row>
    <row r="13" spans="2:6" ht="16.5" customHeight="1">
      <c r="B13" s="181" t="s">
        <v>559</v>
      </c>
      <c r="C13" s="72">
        <v>43</v>
      </c>
      <c r="D13" s="72">
        <v>43</v>
      </c>
      <c r="E13" s="72">
        <v>44</v>
      </c>
      <c r="F13" s="87">
        <v>21700</v>
      </c>
    </row>
    <row r="14" spans="2:6" ht="16.5" customHeight="1">
      <c r="B14" s="181" t="s">
        <v>560</v>
      </c>
      <c r="C14" s="72">
        <v>55</v>
      </c>
      <c r="D14" s="72">
        <v>55</v>
      </c>
      <c r="E14" s="72">
        <v>56</v>
      </c>
      <c r="F14" s="87">
        <v>27700</v>
      </c>
    </row>
    <row r="15" spans="2:6" ht="16.5" customHeight="1">
      <c r="B15" s="181" t="s">
        <v>561</v>
      </c>
      <c r="C15" s="72">
        <v>47</v>
      </c>
      <c r="D15" s="72">
        <v>46</v>
      </c>
      <c r="E15" s="72">
        <v>51</v>
      </c>
      <c r="F15" s="87">
        <v>24150</v>
      </c>
    </row>
    <row r="16" spans="2:6" ht="16.5" customHeight="1">
      <c r="B16" s="181" t="s">
        <v>562</v>
      </c>
      <c r="C16" s="72">
        <v>64</v>
      </c>
      <c r="D16" s="72">
        <v>61</v>
      </c>
      <c r="E16" s="72">
        <v>67</v>
      </c>
      <c r="F16" s="87">
        <v>32150</v>
      </c>
    </row>
    <row r="17" spans="2:6" ht="16.5" customHeight="1">
      <c r="B17" s="181" t="s">
        <v>563</v>
      </c>
      <c r="C17" s="72">
        <v>82</v>
      </c>
      <c r="D17" s="72">
        <v>82</v>
      </c>
      <c r="E17" s="72">
        <v>82</v>
      </c>
      <c r="F17" s="87">
        <v>41000</v>
      </c>
    </row>
    <row r="18" spans="2:6" ht="16.5" customHeight="1">
      <c r="B18" s="181" t="s">
        <v>564</v>
      </c>
      <c r="C18" s="72">
        <v>77</v>
      </c>
      <c r="D18" s="72">
        <v>78</v>
      </c>
      <c r="E18" s="72">
        <v>80</v>
      </c>
      <c r="F18" s="87">
        <v>39250</v>
      </c>
    </row>
    <row r="19" spans="2:6" ht="16.5" customHeight="1">
      <c r="B19" s="181" t="s">
        <v>565</v>
      </c>
      <c r="C19" s="72">
        <v>93</v>
      </c>
      <c r="D19" s="72">
        <v>94</v>
      </c>
      <c r="E19" s="72">
        <v>93</v>
      </c>
      <c r="F19" s="87">
        <v>46650</v>
      </c>
    </row>
    <row r="20" spans="2:6" ht="16.5" customHeight="1">
      <c r="B20" s="181" t="s">
        <v>549</v>
      </c>
      <c r="C20" s="72">
        <v>55</v>
      </c>
      <c r="D20" s="72">
        <v>55</v>
      </c>
      <c r="E20" s="72">
        <v>53</v>
      </c>
      <c r="F20" s="87">
        <v>27100</v>
      </c>
    </row>
    <row r="21" spans="2:6" ht="16.5" customHeight="1">
      <c r="B21" s="181" t="s">
        <v>566</v>
      </c>
      <c r="C21" s="72">
        <v>46</v>
      </c>
      <c r="D21" s="72">
        <v>48</v>
      </c>
      <c r="E21" s="72">
        <v>50</v>
      </c>
      <c r="F21" s="87">
        <v>24100</v>
      </c>
    </row>
    <row r="22" spans="2:6" ht="16.5" customHeight="1">
      <c r="B22" s="181" t="s">
        <v>567</v>
      </c>
      <c r="C22" s="72">
        <v>82</v>
      </c>
      <c r="D22" s="72">
        <v>83</v>
      </c>
      <c r="E22" s="72">
        <v>92</v>
      </c>
      <c r="F22" s="87">
        <v>43150</v>
      </c>
    </row>
    <row r="23" spans="2:6" ht="16.5" customHeight="1">
      <c r="B23" s="182" t="s">
        <v>569</v>
      </c>
      <c r="C23" s="72">
        <v>72</v>
      </c>
      <c r="D23" s="72">
        <v>66</v>
      </c>
      <c r="E23" s="72">
        <v>78</v>
      </c>
      <c r="F23" s="87">
        <v>36300</v>
      </c>
    </row>
    <row r="24" spans="2:6">
      <c r="B24" s="80" t="s">
        <v>25</v>
      </c>
      <c r="C24" s="81">
        <f t="shared" ref="C24:F24" si="0">+SUM(C12:C23)</f>
        <v>775</v>
      </c>
      <c r="D24" s="81">
        <f t="shared" si="0"/>
        <v>769</v>
      </c>
      <c r="E24" s="81">
        <f t="shared" si="0"/>
        <v>810</v>
      </c>
      <c r="F24" s="82">
        <f t="shared" si="0"/>
        <v>393600</v>
      </c>
    </row>
    <row r="25" spans="2:6"/>
    <row r="26" spans="2:6"/>
    <row r="27" spans="2:6"/>
  </sheetData>
  <sheetProtection password="E727" sheet="1" objects="1" scenarios="1" selectLockedCells="1"/>
  <customSheetViews>
    <customSheetView guid="{1C6F7EB1-966B-4B9A-8DC7-91574CBFD378}">
      <pageMargins left="0.7" right="0.7" top="0.75" bottom="0.75" header="0.3" footer="0.3"/>
    </customSheetView>
    <customSheetView guid="{D74BCB23-1516-412E-B6F3-088F98D88FC8}" topLeftCell="A14">
      <selection activeCell="I18" sqref="I18"/>
      <pageMargins left="0.7" right="0.7" top="0.75" bottom="0.75" header="0.3" footer="0.3"/>
    </customSheetView>
    <customSheetView guid="{80E7DA02-1B60-4892-8DF8-F1D90CFB8D6E}">
      <selection activeCell="C5" sqref="C5"/>
      <pageMargins left="0.7" right="0.7" top="0.75" bottom="0.75" header="0.3" footer="0.3"/>
    </customSheetView>
    <customSheetView guid="{E42DFDCF-263A-44ED-973B-7D34AF1F44E1}">
      <selection activeCell="C22" sqref="C22"/>
      <pageMargins left="0.7" right="0.7" top="0.75" bottom="0.75" header="0.3" footer="0.3"/>
    </customSheetView>
    <customSheetView guid="{ED49C49A-6049-47A5-8E7A-75CF87152D2E}" hiddenRows="1" hiddenColumns="1" topLeftCell="A6">
      <selection activeCell="C13" sqref="C13"/>
      <pageMargins left="0.7" right="0.7" top="0.75" bottom="0.75" header="0.3" footer="0.3"/>
    </customSheetView>
  </customSheetViews>
  <mergeCells count="3">
    <mergeCell ref="B10:B11"/>
    <mergeCell ref="C10:F10"/>
    <mergeCell ref="B3:F3"/>
  </mergeCells>
  <pageMargins left="0.70866141732283472" right="0.70866141732283472" top="0.74803149606299213" bottom="0.74803149606299213" header="0.31496062992125984" footer="0.31496062992125984"/>
  <pageSetup scale="77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CATALOGO</vt:lpstr>
      <vt:lpstr>RPP_2017</vt:lpstr>
      <vt:lpstr>RPP_FIGURAS</vt:lpstr>
      <vt:lpstr>RAMO11XPARTIDA</vt:lpstr>
      <vt:lpstr>RAMO33XPARTIDA</vt:lpstr>
      <vt:lpstr>REMANENTES</vt:lpstr>
      <vt:lpstr>PRESUPUESTO ETIQUETADO</vt:lpstr>
      <vt:lpstr>APORTACION ESTATAL</vt:lpstr>
      <vt:lpstr>EDUCANDOS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MBERNAL</dc:creator>
  <cp:lastModifiedBy>Lino2</cp:lastModifiedBy>
  <cp:lastPrinted>2017-07-19T19:41:31Z</cp:lastPrinted>
  <dcterms:created xsi:type="dcterms:W3CDTF">2015-06-04T15:15:27Z</dcterms:created>
  <dcterms:modified xsi:type="dcterms:W3CDTF">2018-01-19T14:38:28Z</dcterms:modified>
</cp:coreProperties>
</file>