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no2.PLAN06CL\Desktop\Ejercicio 2018\Informes\RPPM\"/>
    </mc:Choice>
  </mc:AlternateContent>
  <bookViews>
    <workbookView xWindow="0" yWindow="0" windowWidth="20490" windowHeight="7755" tabRatio="646" firstSheet="1" activeTab="1"/>
  </bookViews>
  <sheets>
    <sheet name="CATALOGO" sheetId="1" state="hidden" r:id="rId1"/>
    <sheet name="RPP_2018" sheetId="2" r:id="rId2"/>
    <sheet name="RPP_FIGURAS" sheetId="3" r:id="rId3"/>
    <sheet name="RAMO11XPARTIDA" sheetId="4" r:id="rId4"/>
    <sheet name="RAMO33XPARTIDA" sheetId="5" r:id="rId5"/>
    <sheet name="REMANENTES" sheetId="6" state="hidden" r:id="rId6"/>
    <sheet name="PRESUPUESTO ETIQUETADO" sheetId="12" r:id="rId7"/>
    <sheet name="APORTACION ESTATAL" sheetId="8" r:id="rId8"/>
    <sheet name="EDUCANDO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4" hidden="1">RAMO33XPARTIDA!$B$19:$G$216</definedName>
    <definedName name="estados">[1]catalogo!$A$1:$A$33</definedName>
    <definedName name="PARTIDA21101" localSheetId="8">#REF!</definedName>
    <definedName name="PARTIDA21101" localSheetId="6">#REF!</definedName>
    <definedName name="PARTIDA21101" localSheetId="4">#REF!</definedName>
    <definedName name="PARTIDA21101" localSheetId="2">#REF!</definedName>
    <definedName name="PARTIDA21101">#REF!</definedName>
    <definedName name="PARTIDAS" localSheetId="8">#REF!</definedName>
    <definedName name="PARTIDAS" localSheetId="6">#REF!</definedName>
    <definedName name="PARTIDAS" localSheetId="4">#REF!</definedName>
    <definedName name="PARTIDAS" localSheetId="2">#REF!</definedName>
    <definedName name="PARTIDAS">#REF!</definedName>
    <definedName name="PERIODOS">[2]EDOS!$D$6:$D$17</definedName>
    <definedName name="Z_1C6F7EB1_966B_4B9A_8DC7_91574CBFD378_.wvu.Cols" localSheetId="1" hidden="1">RPP_2018!$W:$XFD</definedName>
    <definedName name="Z_1C6F7EB1_966B_4B9A_8DC7_91574CBFD378_.wvu.FilterData" localSheetId="4" hidden="1">RAMO33XPARTIDA!$B$19:$G$216</definedName>
    <definedName name="Z_1C6F7EB1_966B_4B9A_8DC7_91574CBFD378_.wvu.Rows" localSheetId="4" hidden="1">RAMO33XPARTIDA!$20:$25,RAMO33XPARTIDA!$27:$33,RAMO33XPARTIDA!$36:$48,RAMO33XPARTIDA!$50:$50,RAMO33XPARTIDA!$52:$66,RAMO33XPARTIDA!$182:$218</definedName>
    <definedName name="Z_1C6F7EB1_966B_4B9A_8DC7_91574CBFD378_.wvu.Rows" localSheetId="1" hidden="1">RPP_2018!$133:$1048576</definedName>
    <definedName name="Z_1C6F7EB1_966B_4B9A_8DC7_91574CBFD378_.wvu.Rows" localSheetId="2" hidden="1">RPP_FIGURAS!#REF!,RPP_FIGURAS!#REF!</definedName>
    <definedName name="Z_80E7DA02_1B60_4892_8DF8_F1D90CFB8D6E_.wvu.Cols" localSheetId="1" hidden="1">RPP_2018!$W:$XFD</definedName>
    <definedName name="Z_80E7DA02_1B60_4892_8DF8_F1D90CFB8D6E_.wvu.FilterData" localSheetId="4" hidden="1">RAMO33XPARTIDA!$B$19:$G$216</definedName>
    <definedName name="Z_80E7DA02_1B60_4892_8DF8_F1D90CFB8D6E_.wvu.Rows" localSheetId="4" hidden="1">RAMO33XPARTIDA!$20:$25,RAMO33XPARTIDA!$27:$33,RAMO33XPARTIDA!$36:$48,RAMO33XPARTIDA!$50:$50,RAMO33XPARTIDA!$52:$66,RAMO33XPARTIDA!$182:$218</definedName>
    <definedName name="Z_80E7DA02_1B60_4892_8DF8_F1D90CFB8D6E_.wvu.Rows" localSheetId="1" hidden="1">RPP_2018!$133:$1048576</definedName>
    <definedName name="Z_80E7DA02_1B60_4892_8DF8_F1D90CFB8D6E_.wvu.Rows" localSheetId="2" hidden="1">RPP_FIGURAS!#REF!,RPP_FIGURAS!#REF!</definedName>
    <definedName name="Z_D74BCB23_1516_412E_B6F3_088F98D88FC8_.wvu.Cols" localSheetId="1" hidden="1">RPP_2018!$W:$XFD</definedName>
    <definedName name="Z_D74BCB23_1516_412E_B6F3_088F98D88FC8_.wvu.FilterData" localSheetId="4" hidden="1">RAMO33XPARTIDA!$B$19:$G$216</definedName>
    <definedName name="Z_D74BCB23_1516_412E_B6F3_088F98D88FC8_.wvu.Rows" localSheetId="4" hidden="1">RAMO33XPARTIDA!$20:$25,RAMO33XPARTIDA!$27:$33,RAMO33XPARTIDA!$36:$48,RAMO33XPARTIDA!$50:$50,RAMO33XPARTIDA!$52:$66,RAMO33XPARTIDA!$182:$218</definedName>
    <definedName name="Z_D74BCB23_1516_412E_B6F3_088F98D88FC8_.wvu.Rows" localSheetId="1" hidden="1">RPP_2018!$133:$1048576</definedName>
    <definedName name="Z_D74BCB23_1516_412E_B6F3_088F98D88FC8_.wvu.Rows" localSheetId="2" hidden="1">RPP_FIGURAS!#REF!,RPP_FIGURAS!#REF!</definedName>
    <definedName name="Z_E42DFDCF_263A_44ED_973B_7D34AF1F44E1_.wvu.Cols" localSheetId="1" hidden="1">RPP_2018!$W:$XFD</definedName>
    <definedName name="Z_E42DFDCF_263A_44ED_973B_7D34AF1F44E1_.wvu.FilterData" localSheetId="4" hidden="1">RAMO33XPARTIDA!$B$19:$G$216</definedName>
    <definedName name="Z_E42DFDCF_263A_44ED_973B_7D34AF1F44E1_.wvu.Rows" localSheetId="1" hidden="1">RPP_2018!$133:$1048576</definedName>
    <definedName name="Z_E42DFDCF_263A_44ED_973B_7D34AF1F44E1_.wvu.Rows" localSheetId="2" hidden="1">RPP_FIGURAS!#REF!,RPP_FIGURAS!#REF!</definedName>
    <definedName name="Z_ED49C49A_6049_47A5_8E7A_75CF87152D2E_.wvu.Cols" localSheetId="7" hidden="1">'APORTACION ESTATAL'!$S:$XFD</definedName>
    <definedName name="Z_ED49C49A_6049_47A5_8E7A_75CF87152D2E_.wvu.Cols" localSheetId="8" hidden="1">EDUCANDOS!$I:$XFD</definedName>
    <definedName name="Z_ED49C49A_6049_47A5_8E7A_75CF87152D2E_.wvu.Cols" localSheetId="6" hidden="1">'PRESUPUESTO ETIQUETADO'!$I:$XFD</definedName>
    <definedName name="Z_ED49C49A_6049_47A5_8E7A_75CF87152D2E_.wvu.Cols" localSheetId="3" hidden="1">RAMO11XPARTIDA!$J:$XFD</definedName>
    <definedName name="Z_ED49C49A_6049_47A5_8E7A_75CF87152D2E_.wvu.Cols" localSheetId="4" hidden="1">RAMO33XPARTIDA!$I:$XFD</definedName>
    <definedName name="Z_ED49C49A_6049_47A5_8E7A_75CF87152D2E_.wvu.Cols" localSheetId="5" hidden="1">REMANENTES!$H:$XFD</definedName>
    <definedName name="Z_ED49C49A_6049_47A5_8E7A_75CF87152D2E_.wvu.Cols" localSheetId="1" hidden="1">RPP_2018!$W:$XFD</definedName>
    <definedName name="Z_ED49C49A_6049_47A5_8E7A_75CF87152D2E_.wvu.Cols" localSheetId="2" hidden="1">RPP_FIGURAS!$L:$XFD</definedName>
    <definedName name="Z_ED49C49A_6049_47A5_8E7A_75CF87152D2E_.wvu.FilterData" localSheetId="4" hidden="1">RAMO33XPARTIDA!$B$19:$G$216</definedName>
    <definedName name="Z_ED49C49A_6049_47A5_8E7A_75CF87152D2E_.wvu.Rows" localSheetId="7" hidden="1">'APORTACION ESTATAL'!$104:$1048576</definedName>
    <definedName name="Z_ED49C49A_6049_47A5_8E7A_75CF87152D2E_.wvu.Rows" localSheetId="8" hidden="1">EDUCANDOS!$28:$1048576,EDUCANDOS!$15:$23</definedName>
    <definedName name="Z_ED49C49A_6049_47A5_8E7A_75CF87152D2E_.wvu.Rows" localSheetId="6" hidden="1">'PRESUPUESTO ETIQUETADO'!$17:$1048576,'PRESUPUESTO ETIQUETADO'!#REF!,'PRESUPUESTO ETIQUETADO'!#REF!,'PRESUPUESTO ETIQUETADO'!#REF!,'PRESUPUESTO ETIQUETADO'!#REF!,'PRESUPUESTO ETIQUETADO'!#REF!,'PRESUPUESTO ETIQUETADO'!#REF!,'PRESUPUESTO ETIQUETADO'!$8:$15</definedName>
    <definedName name="Z_ED49C49A_6049_47A5_8E7A_75CF87152D2E_.wvu.Rows" localSheetId="3" hidden="1">RAMO11XPARTIDA!$72:$1048576,RAMO11XPARTIDA!$10:$12,RAMO11XPARTIDA!$19:$29,RAMO11XPARTIDA!$32:$33,RAMO11XPARTIDA!$38:$44,RAMO11XPARTIDA!$47:$49,RAMO11XPARTIDA!$58:$59,RAMO11XPARTIDA!$63:$71</definedName>
    <definedName name="Z_ED49C49A_6049_47A5_8E7A_75CF87152D2E_.wvu.Rows" localSheetId="4" hidden="1">RAMO33XPARTIDA!$235:$1048576,RAMO33XPARTIDA!$226:$234</definedName>
    <definedName name="Z_ED49C49A_6049_47A5_8E7A_75CF87152D2E_.wvu.Rows" localSheetId="5" hidden="1">REMANENTES!$88:$1048576</definedName>
    <definedName name="Z_ED49C49A_6049_47A5_8E7A_75CF87152D2E_.wvu.Rows" localSheetId="1" hidden="1">RPP_2018!$133:$1048576,RPP_2018!$44:$46</definedName>
    <definedName name="Z_ED49C49A_6049_47A5_8E7A_75CF87152D2E_.wvu.Rows" localSheetId="2" hidden="1">RPP_FIGURAS!$104:$1048576,RPP_FIGURAS!$78:$103</definedName>
  </definedNames>
  <calcPr calcId="152511"/>
  <customWorkbookViews>
    <customWorkbookView name="Lulu - Vista personalizada" guid="{ED49C49A-6049-47A5-8E7A-75CF87152D2E}" mergeInterval="0" personalView="1" maximized="1" windowWidth="1362" windowHeight="547" tabRatio="646" activeSheetId="2"/>
    <customWorkbookView name="MBERNAL - Vista personalizada" guid="{E42DFDCF-263A-44ED-973B-7D34AF1F44E1}" mergeInterval="0" personalView="1" maximized="1" xWindow="-8" yWindow="-8" windowWidth="1936" windowHeight="1056" activeSheetId="2"/>
    <customWorkbookView name="INEPJA - Vista personalizada" guid="{80E7DA02-1B60-4892-8DF8-F1D90CFB8D6E}" mergeInterval="0" personalView="1" xWindow="89" yWindow="553" windowWidth="1641" windowHeight="470" activeSheetId="2"/>
    <customWorkbookView name="Fer - Vista personalizada" guid="{D74BCB23-1516-412E-B6F3-088F98D88FC8}" mergeInterval="0" personalView="1" maximized="1" xWindow="-8" yWindow="-8" windowWidth="1936" windowHeight="1056" activeSheetId="6"/>
    <customWorkbookView name="PLAN - Vista personalizada" guid="{1C6F7EB1-966B-4B9A-8DC7-91574CBFD378}" mergeInterval="0" personalView="1" maximized="1" windowWidth="1362" windowHeight="509" activeSheetId="2"/>
  </customWorkbookViews>
</workbook>
</file>

<file path=xl/calcChain.xml><?xml version="1.0" encoding="utf-8"?>
<calcChain xmlns="http://schemas.openxmlformats.org/spreadsheetml/2006/main">
  <c r="L24" i="8" l="1"/>
  <c r="I22" i="8"/>
  <c r="L21" i="8"/>
  <c r="I21" i="8"/>
  <c r="F74" i="2"/>
  <c r="E74" i="2"/>
  <c r="E73" i="2"/>
  <c r="D5" i="3" l="1"/>
  <c r="E11" i="3" s="1"/>
  <c r="C75" i="2" l="1"/>
  <c r="C74" i="2"/>
  <c r="C73" i="2"/>
  <c r="C72" i="2"/>
  <c r="D75" i="2"/>
  <c r="D74" i="2"/>
  <c r="D73" i="2"/>
  <c r="D72" i="2"/>
  <c r="D47" i="2"/>
  <c r="E28" i="3" l="1"/>
  <c r="G28" i="3" s="1"/>
  <c r="F29" i="3"/>
  <c r="I28" i="3"/>
  <c r="I27" i="3"/>
  <c r="F15" i="9"/>
  <c r="C5" i="12"/>
  <c r="C47" i="2"/>
  <c r="C48" i="2" s="1"/>
  <c r="D77" i="2"/>
  <c r="E77" i="2"/>
  <c r="F77" i="2"/>
  <c r="I26" i="3"/>
  <c r="I25" i="3"/>
  <c r="I24" i="3"/>
  <c r="C6" i="4"/>
  <c r="C77" i="2"/>
  <c r="D13" i="5"/>
  <c r="D12" i="5"/>
  <c r="D11" i="5"/>
  <c r="D10" i="5"/>
  <c r="D6" i="3"/>
  <c r="F17" i="9"/>
  <c r="F18" i="9"/>
  <c r="F19" i="9"/>
  <c r="F20" i="9"/>
  <c r="F21" i="9"/>
  <c r="F22" i="9"/>
  <c r="F23" i="9"/>
  <c r="F16" i="9"/>
  <c r="C6" i="12"/>
  <c r="D48" i="2"/>
  <c r="E48" i="2"/>
  <c r="F48" i="2"/>
  <c r="H71" i="2"/>
  <c r="F71" i="2"/>
  <c r="E71" i="2"/>
  <c r="D71" i="2"/>
  <c r="H43" i="2"/>
  <c r="F43" i="2"/>
  <c r="E43" i="2"/>
  <c r="D43" i="2"/>
  <c r="H74" i="2"/>
  <c r="H73" i="2"/>
  <c r="H72" i="2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G54" i="4"/>
  <c r="C58" i="4"/>
  <c r="C60" i="4"/>
  <c r="E24" i="9"/>
  <c r="F24" i="9"/>
  <c r="D24" i="9"/>
  <c r="I23" i="3"/>
  <c r="D120" i="5"/>
  <c r="G31" i="4"/>
  <c r="G35" i="4"/>
  <c r="G37" i="4"/>
  <c r="G46" i="4"/>
  <c r="G51" i="4"/>
  <c r="I11" i="3"/>
  <c r="I13" i="3"/>
  <c r="C224" i="5"/>
  <c r="C223" i="5"/>
  <c r="C222" i="5"/>
  <c r="G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53" i="4"/>
  <c r="G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G219" i="5"/>
  <c r="G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24" i="9"/>
  <c r="C6" i="5"/>
  <c r="C6" i="6"/>
  <c r="C6" i="8"/>
  <c r="C6" i="9"/>
  <c r="C5" i="9"/>
  <c r="D85" i="6"/>
  <c r="F85" i="6"/>
  <c r="C59" i="4"/>
  <c r="D44" i="4"/>
  <c r="D22" i="4"/>
  <c r="I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G68" i="5"/>
  <c r="D67" i="5"/>
  <c r="B52" i="5"/>
  <c r="G51" i="5"/>
  <c r="D50" i="5"/>
  <c r="B36" i="5"/>
  <c r="G35" i="5"/>
  <c r="D34" i="5"/>
  <c r="B20" i="5"/>
  <c r="D50" i="4"/>
  <c r="C49" i="4"/>
  <c r="D49" i="4" s="1"/>
  <c r="C48" i="4"/>
  <c r="D48" i="4"/>
  <c r="C47" i="4"/>
  <c r="D47" i="4" s="1"/>
  <c r="B47" i="4"/>
  <c r="D45" i="4"/>
  <c r="C43" i="4"/>
  <c r="D43" i="4" s="1"/>
  <c r="C42" i="4"/>
  <c r="D42" i="4"/>
  <c r="C41" i="4"/>
  <c r="D41" i="4" s="1"/>
  <c r="C40" i="4"/>
  <c r="D40" i="4"/>
  <c r="C39" i="4"/>
  <c r="D39" i="4" s="1"/>
  <c r="C38" i="4"/>
  <c r="D38" i="4"/>
  <c r="B38" i="4"/>
  <c r="D36" i="4"/>
  <c r="B36" i="4"/>
  <c r="D34" i="4"/>
  <c r="C33" i="4"/>
  <c r="D33" i="4" s="1"/>
  <c r="C32" i="4"/>
  <c r="D32" i="4"/>
  <c r="B32" i="4"/>
  <c r="D30" i="4"/>
  <c r="C29" i="4"/>
  <c r="D29" i="4"/>
  <c r="D28" i="4"/>
  <c r="D27" i="4"/>
  <c r="D26" i="4"/>
  <c r="D25" i="4"/>
  <c r="D24" i="4"/>
  <c r="D23" i="4"/>
  <c r="D21" i="4"/>
  <c r="D20" i="4"/>
  <c r="C19" i="4"/>
  <c r="D19" i="4" s="1"/>
  <c r="B19" i="4"/>
  <c r="C5" i="8"/>
  <c r="L101" i="8"/>
  <c r="F16" i="8"/>
  <c r="F54" i="3"/>
  <c r="E54" i="3"/>
  <c r="G53" i="3"/>
  <c r="G52" i="3"/>
  <c r="G51" i="3"/>
  <c r="G50" i="3"/>
  <c r="G49" i="3"/>
  <c r="G48" i="3"/>
  <c r="G47" i="3"/>
  <c r="F42" i="3"/>
  <c r="E42" i="3"/>
  <c r="G41" i="3"/>
  <c r="G40" i="3"/>
  <c r="G39" i="3"/>
  <c r="G38" i="3"/>
  <c r="G37" i="3"/>
  <c r="G36" i="3"/>
  <c r="G35" i="3"/>
  <c r="G34" i="3"/>
  <c r="I22" i="3"/>
  <c r="I21" i="3"/>
  <c r="I20" i="3"/>
  <c r="I19" i="3"/>
  <c r="I18" i="3"/>
  <c r="I17" i="3"/>
  <c r="I16" i="3"/>
  <c r="I15" i="3"/>
  <c r="I14" i="3"/>
  <c r="I12" i="3"/>
  <c r="C5" i="3"/>
  <c r="C5" i="6"/>
  <c r="F14" i="5"/>
  <c r="E14" i="5"/>
  <c r="D14" i="5"/>
  <c r="G14" i="5" s="1"/>
  <c r="C14" i="5"/>
  <c r="F13" i="5"/>
  <c r="E13" i="5"/>
  <c r="D224" i="5"/>
  <c r="C13" i="5"/>
  <c r="F12" i="5"/>
  <c r="E12" i="5"/>
  <c r="C12" i="5"/>
  <c r="F11" i="5"/>
  <c r="E11" i="5"/>
  <c r="C11" i="5"/>
  <c r="F10" i="5"/>
  <c r="E10" i="5"/>
  <c r="C10" i="5"/>
  <c r="C5" i="5"/>
  <c r="C5" i="4"/>
  <c r="F11" i="4"/>
  <c r="F12" i="4"/>
  <c r="F13" i="4"/>
  <c r="F14" i="4" s="1"/>
  <c r="E11" i="4"/>
  <c r="D58" i="4" s="1"/>
  <c r="E12" i="4"/>
  <c r="D59" i="4" s="1"/>
  <c r="E13" i="4"/>
  <c r="D60" i="4" s="1"/>
  <c r="C11" i="4"/>
  <c r="C12" i="4"/>
  <c r="D11" i="4"/>
  <c r="D12" i="4"/>
  <c r="G12" i="4" s="1"/>
  <c r="D13" i="4"/>
  <c r="F10" i="4"/>
  <c r="E10" i="4"/>
  <c r="D10" i="4"/>
  <c r="G10" i="4" s="1"/>
  <c r="C10" i="4"/>
  <c r="I76" i="2"/>
  <c r="G76" i="2"/>
  <c r="H76" i="2"/>
  <c r="I75" i="2"/>
  <c r="G75" i="2" s="1"/>
  <c r="H75" i="2"/>
  <c r="I74" i="2"/>
  <c r="G74" i="2" s="1"/>
  <c r="I73" i="2"/>
  <c r="G73" i="2" s="1"/>
  <c r="I72" i="2"/>
  <c r="I47" i="2"/>
  <c r="H47" i="2"/>
  <c r="I46" i="2"/>
  <c r="G46" i="2"/>
  <c r="H46" i="2"/>
  <c r="I45" i="2"/>
  <c r="G45" i="2" s="1"/>
  <c r="H45" i="2"/>
  <c r="I44" i="2"/>
  <c r="G44" i="2" s="1"/>
  <c r="G48" i="2" s="1"/>
  <c r="H44" i="2"/>
  <c r="J16" i="2"/>
  <c r="J15" i="2"/>
  <c r="J14" i="2"/>
  <c r="J13" i="2"/>
  <c r="F15" i="5"/>
  <c r="G13" i="5"/>
  <c r="G11" i="4"/>
  <c r="I48" i="2"/>
  <c r="O101" i="8" l="1"/>
  <c r="D222" i="5"/>
  <c r="D223" i="5"/>
  <c r="E14" i="4"/>
  <c r="G12" i="5"/>
  <c r="G15" i="5" s="1"/>
  <c r="D14" i="4"/>
  <c r="E15" i="5"/>
  <c r="H48" i="2"/>
  <c r="G13" i="4"/>
  <c r="G14" i="4" s="1"/>
  <c r="G11" i="5"/>
  <c r="C13" i="4"/>
  <c r="C14" i="4" s="1"/>
  <c r="D15" i="5"/>
  <c r="H77" i="2"/>
  <c r="G10" i="5"/>
  <c r="C15" i="5"/>
  <c r="G47" i="2"/>
  <c r="G77" i="2"/>
  <c r="D18" i="12"/>
  <c r="F18" i="12" s="1"/>
  <c r="D16" i="12"/>
  <c r="F16" i="12" s="1"/>
  <c r="D12" i="12"/>
  <c r="F12" i="12" s="1"/>
  <c r="D15" i="12"/>
  <c r="F15" i="12" s="1"/>
  <c r="D11" i="12"/>
  <c r="F11" i="12" s="1"/>
  <c r="D14" i="12"/>
  <c r="F14" i="12" s="1"/>
  <c r="D10" i="12"/>
  <c r="F10" i="12" s="1"/>
  <c r="D17" i="12"/>
  <c r="F17" i="12" s="1"/>
  <c r="D13" i="12"/>
  <c r="F13" i="12" s="1"/>
  <c r="G11" i="3"/>
  <c r="E27" i="3"/>
  <c r="G27" i="3" s="1"/>
  <c r="E26" i="3"/>
  <c r="G26" i="3" s="1"/>
  <c r="E24" i="3"/>
  <c r="G24" i="3" s="1"/>
  <c r="E22" i="3"/>
  <c r="G22" i="3" s="1"/>
  <c r="E20" i="3"/>
  <c r="G20" i="3" s="1"/>
  <c r="E18" i="3"/>
  <c r="G18" i="3" s="1"/>
  <c r="E16" i="3"/>
  <c r="G16" i="3" s="1"/>
  <c r="E14" i="3"/>
  <c r="G14" i="3" s="1"/>
  <c r="E12" i="3"/>
  <c r="G12" i="3" s="1"/>
  <c r="E25" i="3"/>
  <c r="G25" i="3" s="1"/>
  <c r="E23" i="3"/>
  <c r="G23" i="3" s="1"/>
  <c r="E21" i="3"/>
  <c r="G21" i="3" s="1"/>
  <c r="E19" i="3"/>
  <c r="G19" i="3" s="1"/>
  <c r="E17" i="3"/>
  <c r="G17" i="3" s="1"/>
  <c r="E15" i="3"/>
  <c r="G15" i="3" s="1"/>
  <c r="E13" i="3"/>
  <c r="G13" i="3" s="1"/>
  <c r="G29" i="3" l="1"/>
  <c r="D21" i="12"/>
  <c r="E29" i="3"/>
</calcChain>
</file>

<file path=xl/sharedStrings.xml><?xml version="1.0" encoding="utf-8"?>
<sst xmlns="http://schemas.openxmlformats.org/spreadsheetml/2006/main" count="1175" uniqueCount="635">
  <si>
    <t>ESTADO:</t>
  </si>
  <si>
    <t>MES:</t>
  </si>
  <si>
    <t>METAS</t>
  </si>
  <si>
    <t>METAS AL PERIODO</t>
  </si>
  <si>
    <t>NIVELES</t>
  </si>
  <si>
    <t>INCORPORADOS</t>
  </si>
  <si>
    <t>UCN'S</t>
  </si>
  <si>
    <t>ACTIVOS</t>
  </si>
  <si>
    <t>INCORPORADOS Y REINCOMPORADOS AL PERIODO</t>
  </si>
  <si>
    <t>JUSTIFICACIÓN DEL LOGRO DE LA META POR NIVEL EN EL PERIODO</t>
  </si>
  <si>
    <t>META</t>
  </si>
  <si>
    <t>LOGRO</t>
  </si>
  <si>
    <t>LOGRO + INCORPORACION</t>
  </si>
  <si>
    <t>ALFABETIZACIÓN</t>
  </si>
  <si>
    <t>INICIAL</t>
  </si>
  <si>
    <t>INTERMEDIO</t>
  </si>
  <si>
    <t>AVANZADO</t>
  </si>
  <si>
    <t>PRESUPUESTO RAMO 11</t>
  </si>
  <si>
    <t>PRESUPUESTO</t>
  </si>
  <si>
    <t>ANUAL</t>
  </si>
  <si>
    <t>AL PERIODO</t>
  </si>
  <si>
    <t>EXPLICACIÓN DE LA VARIACIÓN PRESUPUESTAL EN EL RAMO 11</t>
  </si>
  <si>
    <t>PRESUPUESTO ORIGINAL ANUAL</t>
  </si>
  <si>
    <t>%</t>
  </si>
  <si>
    <t>EJERCIDO+COMP</t>
  </si>
  <si>
    <t>TOTAL</t>
  </si>
  <si>
    <r>
      <t xml:space="preserve">NOTA: </t>
    </r>
    <r>
      <rPr>
        <sz val="11"/>
        <color theme="1"/>
        <rFont val="Calibri"/>
        <family val="2"/>
        <scheme val="minor"/>
      </rPr>
      <t>EL PORCENTAJE REPRESENTA LA CANTIDAD DE EJERCIDO Y COMPROMETIDO UTILIZADO EN EL MES CON RESPECTO AL PRESUPUESTO MODIFICADO</t>
    </r>
  </si>
  <si>
    <t>PRESUPUESTO RAMO 33</t>
  </si>
  <si>
    <t>EXPLICACIÓN DE LA VARIACIÓN PRESUPUESTAL EN EL RAMO 33</t>
  </si>
  <si>
    <t>ACCIONES A REALIZAR EN EL PERIODO PARA LOGRAR MEJORAS EN EL CUMPLIMIENTO DE METAS Y APLICACIÓN DEL GASTO</t>
  </si>
  <si>
    <t>RESPONSABLE DEL LLENADO</t>
  </si>
  <si>
    <t>NOMBRE Y FIRMA</t>
  </si>
  <si>
    <t>PERIODO:</t>
  </si>
  <si>
    <t>FIGURA</t>
  </si>
  <si>
    <t>PROYECTO</t>
  </si>
  <si>
    <t>FIGURAS DE GRATIFICACIÓN FIJA CON VINCULACION VIGENTE EN EL PERIODO</t>
  </si>
  <si>
    <t>DIFERENCIA</t>
  </si>
  <si>
    <t>APOYO OTROGADO EN EL PERIODO</t>
  </si>
  <si>
    <t>ENLACE EDUCATIVO (ALFA E INICIAL)</t>
  </si>
  <si>
    <t>FORMACION</t>
  </si>
  <si>
    <t>FORMADORES ESPECIALIZADOS HISPANOS</t>
  </si>
  <si>
    <t>FORMADORES ESPECIALIZADOS INDÍGENAS</t>
  </si>
  <si>
    <t>APOYO DE ACREDITACIÓN</t>
  </si>
  <si>
    <t>ACREDITACIÓN</t>
  </si>
  <si>
    <t>APOYO INFORMÁTICO</t>
  </si>
  <si>
    <t>ENLACE DE ACREDITACIÓN</t>
  </si>
  <si>
    <t xml:space="preserve">ENLACE REGIONAL </t>
  </si>
  <si>
    <t>ATENCION A LA DEMANDA</t>
  </si>
  <si>
    <t>ORGANIZADOR DE SERVICIOS EDUCATIVOS EN CZ</t>
  </si>
  <si>
    <t>COORDINACION DE ZONA</t>
  </si>
  <si>
    <t>APOYO INFORMÁTICO, LOGÍSTICO O TÉCNICO</t>
  </si>
  <si>
    <t>PLAZAS COMUNITARIAS</t>
  </si>
  <si>
    <t>TOTAL DE FIGURAS</t>
  </si>
  <si>
    <t xml:space="preserve">ROL DE LA FIGURA </t>
  </si>
  <si>
    <t>AREA ENCARGADA</t>
  </si>
  <si>
    <t>NUMERO DE FIGURAS</t>
  </si>
  <si>
    <t>APOYO OTORGADO EN EL PERIODO</t>
  </si>
  <si>
    <t>FIGURAS DE PRODUCTIVIDAD</t>
  </si>
  <si>
    <t>NUMERO DE FIGURAS VINCULADAS</t>
  </si>
  <si>
    <t>ASESORES EDUCATIVOS HISPANOS</t>
  </si>
  <si>
    <t>ASESORES EDUCATIVOS INDIGENAS</t>
  </si>
  <si>
    <t>PROMOTOR DE PLAZA COMUNITARIA ATENCIÓN</t>
  </si>
  <si>
    <t>PROMOTOR DE PLAZA COMUNITARIA SERVICIOS INTEGRALES</t>
  </si>
  <si>
    <t>APOYO TÉCNICO DE PLAZA COMUNITARIA SERVICIOS INTEGRALES</t>
  </si>
  <si>
    <t>APOYO TÉCNICO DE PLAZA COMUNITARIA PLAZAS MÓVILES</t>
  </si>
  <si>
    <t>APOYO TÉCNICO DE PLAZA COMUNITARIA PLAZAS EN DESARROLLO</t>
  </si>
  <si>
    <t>APOYO TÉCNICO DE PLAZA COMUNITARIA COLABORACIÓN</t>
  </si>
  <si>
    <t>COMENTARIOS Y/O OBSERVACIONES</t>
  </si>
  <si>
    <t>CAPITULO</t>
  </si>
  <si>
    <t>MODIFICADO</t>
  </si>
  <si>
    <t>PARTIDA</t>
  </si>
  <si>
    <t>CONCEPTO</t>
  </si>
  <si>
    <t>SELECCIONA</t>
  </si>
  <si>
    <t>MATERIALES Y ÚTILES DE OFICINA</t>
  </si>
  <si>
    <t>DIETAS</t>
  </si>
  <si>
    <t>MATERIALES Y ÚTILES DE IMPRESIÓN Y REPRODUCCIÓN</t>
  </si>
  <si>
    <t>HABERES</t>
  </si>
  <si>
    <t>MATERIAL ESTADÍSTICO Y GEOGRÁFICO</t>
  </si>
  <si>
    <t>SUELDOS BASE</t>
  </si>
  <si>
    <t>RETRIBUCIONES POR ADSCRIPCIÓN EN EL EXTRANJERO</t>
  </si>
  <si>
    <t>MATERIAL DE APOYO INFORMATIVO</t>
  </si>
  <si>
    <t>HONORARIOS</t>
  </si>
  <si>
    <t>SUELDOS BASE AL PERSONAL EVENTUAL</t>
  </si>
  <si>
    <t>MATERIAL DE LIMPIEZA</t>
  </si>
  <si>
    <t>COMPENSACIONES A SUSTITUTOS DE PROFESORES</t>
  </si>
  <si>
    <t>MATERIALES Y SUMINISTROS PARA PLANTELES EDUCATIVOS</t>
  </si>
  <si>
    <t>RETRIBUCIONES POR SERVICIOS DE CARÁCTER SOCIAL</t>
  </si>
  <si>
    <t>RETRIBUCIÓN A LOS REPRESENTANTES DE LOS TRABAJADORES Y DE LOS PATRONES EN LA JUNTA FEDERAL DE CONCILIACIÓN Y ARBITRAJE</t>
  </si>
  <si>
    <t>PRIMA QUINQUENAL POR AÑOS DE SERVICIOS EFECTIVOS PRESTADOS</t>
  </si>
  <si>
    <t>ACREDITACIÓN POR AÑOS DE SERVICIO EN LA DOCENCIA Y AL PERSONAL ADMINISTRATIVO DE LAS INSTITUCIONES DE EDUCACIÓN SUPERIOR</t>
  </si>
  <si>
    <t>UTENSILIOS PARA EL SERVICIO DE ALIMENTACIÓN</t>
  </si>
  <si>
    <t>PRIMA DE PERSEVERANCIA POR AÑOS DE SERVICIO ACTIVO EN EL EJÉRCITO, FUERZA AÉREA Y ARMADA MEXICANOS</t>
  </si>
  <si>
    <t>CEMENTO Y PRODUCTOS DE CONCRETO</t>
  </si>
  <si>
    <t>ANTIGÜEDAD</t>
  </si>
  <si>
    <t>CAL, YESO Y PRODUCTOS DE YESO</t>
  </si>
  <si>
    <t>PRIMAS DE VACACIONES Y DOMINICAL</t>
  </si>
  <si>
    <t>MADERA Y PRODUCTOS DE MADERA</t>
  </si>
  <si>
    <t>AGUINALDO O GRATIFICACIÓN DE FIN DE AÑO</t>
  </si>
  <si>
    <t>VIDRIO Y PRODUCTOS DE VIDRIO</t>
  </si>
  <si>
    <t>REMUNERACIONES POR HORAS EXTRAORDINARIAS</t>
  </si>
  <si>
    <t>MATERIAL ELÉCTRICO Y ELECTRÓNICO</t>
  </si>
  <si>
    <t>ACREDITACIÓN POR TITULACIÓN EN LA DOCENCIA</t>
  </si>
  <si>
    <t>MATERIALES COMPLEMENTARIOS</t>
  </si>
  <si>
    <t>ACREDITACIÓN AL PERSONAL DOCENTE POR AÑOS DE ESTUDIO DE LICENCIATURA</t>
  </si>
  <si>
    <t>OTROS MATERIALES Y ARTÍCULOS DE CONSTRUCCIÓN Y REPARACIÓN</t>
  </si>
  <si>
    <t>COMPENSACIONES POR SERVICIOS ESPECIALES</t>
  </si>
  <si>
    <t>MEDICINAS Y PRODUCTOS FARMACÉUTICOS</t>
  </si>
  <si>
    <t>COMPENSACIONES POR SERVICIOS EVENTUALES</t>
  </si>
  <si>
    <t>MATERIALES, ACCESORIOS Y SUMINISTROS MÉDICOS</t>
  </si>
  <si>
    <t>COMPENSACIONES DE RETIRO</t>
  </si>
  <si>
    <t>COMPENSACIONES DE SERVICIOS</t>
  </si>
  <si>
    <t>COMPENSACIONES ADICIONALES POR SERVICIOS ESPECIALES</t>
  </si>
  <si>
    <t>ASIGNACIONES DOCENTES, PEDAGÓGICAS GENÉRICAS Y ESPECÍFICAS</t>
  </si>
  <si>
    <t>VESTUARIO Y UNIFORMES</t>
  </si>
  <si>
    <t>COMPENSACIÓN POR ADQUISICIÓN DE MATERIAL DIDÁCTICO</t>
  </si>
  <si>
    <t>PRENDAS DE PROTECCIÓN PERSONAL</t>
  </si>
  <si>
    <t>COMPENSACIÓN POR ACTUALIZACIÓN Y FORMACIÓN ACADÉMICA</t>
  </si>
  <si>
    <t>ARTÍCULOS DEPORTIVOS</t>
  </si>
  <si>
    <t>COMPENSACIONES A MÉDICOS RESIDENTES</t>
  </si>
  <si>
    <t>PRODUCTOS TEXTILES</t>
  </si>
  <si>
    <t>GASTOS CONTINGENTES PARA EL PERSONAL RADICADO EN EL EXTRANJERO</t>
  </si>
  <si>
    <t>BLANCOS Y OTROS PRODUCTOS TEXTILES, EXCEPTO PRENDAS DE VESTIR</t>
  </si>
  <si>
    <t>ASIGNACIONES INHERENTES A LA CONCLUSIÓN DE SERVICIOS EN LA ADMINISTRACIÓN PÚBLICA FEDERAL</t>
  </si>
  <si>
    <t>HERRAMIENTAS MENORES</t>
  </si>
  <si>
    <t>SOBREHABERES</t>
  </si>
  <si>
    <t>REFACCIONES Y ACCESORIOS MENORES DE EDIFICIOS</t>
  </si>
  <si>
    <t>ASIGNACIONES DE TÉCNICO</t>
  </si>
  <si>
    <t>ASIGNACIONES DE MANDO</t>
  </si>
  <si>
    <t>REFACCIONES Y ACCESORIOS PARA EQUIPO DE CÓMPUTO</t>
  </si>
  <si>
    <t>ASIGNACIONES POR COMISIÓN</t>
  </si>
  <si>
    <t>REFACCIONES Y ACCESORIOS MENORES DE EQUIPO DE TRANSPORTE</t>
  </si>
  <si>
    <t>ASIGNACIONES DE VUELO</t>
  </si>
  <si>
    <t>REFACCIONES Y ACCESORIOS MENORES DE MAQUINARIA Y OTROS EQUIPOS</t>
  </si>
  <si>
    <t>ASIGNACIONES DE TÉCNICO ESPECIAL</t>
  </si>
  <si>
    <t>REFACCIONES Y ACCESORIOS MENORES OTROS BIENES MUEBLES</t>
  </si>
  <si>
    <t>HONORARIOS ESPECIALES</t>
  </si>
  <si>
    <t>SERVICIO DE ENERGÍA ELÉCTRICA</t>
  </si>
  <si>
    <t>PARTICIPACIONES POR VIGILANCIA EN EL CUMPLIMIENTO DE LAS LEYES Y CUSTODIA DE VALORES</t>
  </si>
  <si>
    <t>SERVICIO DE GAS</t>
  </si>
  <si>
    <t>APORTACIONES AL ISSSTE</t>
  </si>
  <si>
    <t>SERVICIO DE AGUA</t>
  </si>
  <si>
    <t>APORTACIONES AL ISSFAM</t>
  </si>
  <si>
    <t>SERVICIO TELEFÓNICO CONVENCIONAL</t>
  </si>
  <si>
    <t>APORTACIONES AL IMSS</t>
  </si>
  <si>
    <t>SERVICIO DE TELEFONÍA CELULAR</t>
  </si>
  <si>
    <t>APORTACIONES DE SEGURIDAD SOCIAL CONTRACTUALES</t>
  </si>
  <si>
    <t>SERVICIO DE RADIOLOCALIZACIÓN</t>
  </si>
  <si>
    <t>APORTACIONES AL SEGURO DE CESANTÍA EN EDAD AVANZADA Y VEJEZ</t>
  </si>
  <si>
    <t>SERVICIOS DE TELECOMUNICACIONES</t>
  </si>
  <si>
    <t>APORTACIONES AL FOVISSSTE</t>
  </si>
  <si>
    <t>SERVICIOS DE CONDUCCIÓN DE SEÑALES ANALÓGICAS Y DIGITALES</t>
  </si>
  <si>
    <t>APORTACIONES AL INFONAVIT</t>
  </si>
  <si>
    <t>SERVICIO POSTAL</t>
  </si>
  <si>
    <t>APORTACIONES AL SISTEMA DE AHORRO PARA EL RETIRO</t>
  </si>
  <si>
    <t>SERVICIO TELEGRÁFICO</t>
  </si>
  <si>
    <t>DEPÓSITOS PARA EL AHORRO SOLIDARIO</t>
  </si>
  <si>
    <t>SERVICIOS INTEGRALES DE TELECOMUNICACIÓN</t>
  </si>
  <si>
    <t>CUOTAS PARA EL SEGURO DE VIDA DEL PERSONAL CIVIL</t>
  </si>
  <si>
    <t>CONTRATACIÓN DE OTROS SERVICIOS</t>
  </si>
  <si>
    <t>CUOTAS PARA EL SEGURO DE VIDA DEL PERSONAL MILITAR</t>
  </si>
  <si>
    <t>ARRENDAMIENTO DE EDIFICIOS Y LOCALES</t>
  </si>
  <si>
    <t>CUOTAS PARA EL SEGURO DE GASTOS MÉDICOS DEL PERSONAL CIVIL</t>
  </si>
  <si>
    <t>ARRENDAMIENTO DE EQUIPO Y BIENES INFORMÁTICOS</t>
  </si>
  <si>
    <t>CUOTAS PARA EL SEGURO DE SEPARACIÓN INDIVIDUALIZADO</t>
  </si>
  <si>
    <t>ARRENDAMIENTO DE MOBILIARIO</t>
  </si>
  <si>
    <t>CUOTAS PARA EL SEGURO COLECTIVO DE RETIRO</t>
  </si>
  <si>
    <t>ARRENDAMIENTO DE MAQUINARIA Y EQUIPO</t>
  </si>
  <si>
    <t>SEGURO DE RESPONSABILIDAD CIVIL, ASISTENCIA LEGAL Y OTROS SEGUROS</t>
  </si>
  <si>
    <t>PATENTES, REGALÍAS Y OTROS</t>
  </si>
  <si>
    <t>CUOTAS PARA EL FONDO DE AHORRO DEL PERSONAL CIVIL</t>
  </si>
  <si>
    <t>ASESORÍAS ASOCIADAS A CONVENIOS, TRATADOS O ACUERDOS</t>
  </si>
  <si>
    <t>CUOTAS PARA EL FONDO DE AHORRO DE GENERALES, ALMIRANTES, JEFES Y OFICIALES</t>
  </si>
  <si>
    <t>OTRAS ASESORÍAS PARA LA OPERACIÓN DE PROGRAMAS</t>
  </si>
  <si>
    <t>CUOTAS PARA EL FONDO DE TRABAJO DEL PERSONAL DEL EJÉRCITO, FUERZA AÉREA Y ARMADA MEXICANOS</t>
  </si>
  <si>
    <t>SERVICIOS DE INFORMÁTICA</t>
  </si>
  <si>
    <t>INDEMNIZACIONES POR ACCIDENTES EN EL TRABAJO</t>
  </si>
  <si>
    <t>SERVICIOS PARA CAPACITACIÓN A SERVIDORES PÚBLICOS</t>
  </si>
  <si>
    <t>PAGO DE LIQUIDACIONES</t>
  </si>
  <si>
    <t>ESTUDIOS E INVESTIGACIONES</t>
  </si>
  <si>
    <t>PRESTACIONES DE RETIRO</t>
  </si>
  <si>
    <t>OTROS SERVICIOS COMERCIALES</t>
  </si>
  <si>
    <t>PRESTACIONES ESTABLECIDAS POR CONDICIONES GENERALES DE TRABAJO O CONTRATOS COLECTIVOS DE TRABAJO</t>
  </si>
  <si>
    <t>COMPENSACIÓN GARANTIZADA</t>
  </si>
  <si>
    <t>ASIGNACIONES ADICIONALES AL SUELDO</t>
  </si>
  <si>
    <t>APOYOS A LA CAPACITACIÓN DE LOS SERVIDORES PÚBLICOS</t>
  </si>
  <si>
    <t>SERVICIOS DE VIGILANCIA</t>
  </si>
  <si>
    <t>OTRAS PRESTACIONES</t>
  </si>
  <si>
    <t>SERVICIOS BANCARIOS Y FINANCIEROS</t>
  </si>
  <si>
    <t>PAGO EXTRAORDINARIO POR RIESGO</t>
  </si>
  <si>
    <t>SEGUROS DE BIENES PATRIMONIALES</t>
  </si>
  <si>
    <t>INCREMENTOS A LAS PERCEPCIONES</t>
  </si>
  <si>
    <t>FLETES Y MANIOBRAS</t>
  </si>
  <si>
    <t>CREACIÓN DE PLAZAS</t>
  </si>
  <si>
    <t>OTRAS MEDIDAS DE CARÁCTER LABORAL Y ECONÓMICO</t>
  </si>
  <si>
    <t>PREVISIONES PARA APORTACIONES AL ISSSTE</t>
  </si>
  <si>
    <t>PREVISIONES PARA APORTACIONES AL FOVISSSTE</t>
  </si>
  <si>
    <t>MANTENIMIENTO Y CONSERVACIÓN DE BIENES INFORMÁTICOS</t>
  </si>
  <si>
    <t>PREVISIONES PARA APORTACIONES AL SISTEMA DE AHORRO PARA EL RETIRO</t>
  </si>
  <si>
    <t>PREVISIONES PARA APORTACIONES AL SEGURO DE CESANTÍA EN EDAD AVANZADA Y VEJEZ</t>
  </si>
  <si>
    <t>MANTENIMIENTO Y CONSERVACIÓN DE MAQUINARIA Y EQUIPO</t>
  </si>
  <si>
    <t>PREVISIONES PARA LOS DEPÓSITOS AL AHORRO SOLIDARIO</t>
  </si>
  <si>
    <t>SERVICIOS DE LAVANDERÍA, LIMPIEZA E HIGIENE</t>
  </si>
  <si>
    <t>ESTÍMULOS POR PRODUCTIVIDAD Y EFICIENCIA</t>
  </si>
  <si>
    <t>SERVICIOS DE JARDINERÍA Y FUMIGACIÓN</t>
  </si>
  <si>
    <t>ESTÍMULOS AL PERSONAL OPERATIVO</t>
  </si>
  <si>
    <t>PASAJES AÉREOS NACIONALES PARA LABORES EN CAMPO Y DE SUPERVISIÓN</t>
  </si>
  <si>
    <t>PASAJES TERRESTRES NACIONALES PARA LABORES EN CAMPO Y DE SUPERVISIÓN</t>
  </si>
  <si>
    <t>VIÁTICOS NACIONALES PARA LABORES EN CAMPO Y DE SUPERVISIÓN</t>
  </si>
  <si>
    <t>MATERIALES Y ÚTILES PARA EL PROCESAMIENTO EN EQUIPOS Y BIENES INFORMÁTICOS</t>
  </si>
  <si>
    <t>GASTOS PARA OPERATIVOS Y TRABAJOS DE CAMPO EN ÁREAS RURALES</t>
  </si>
  <si>
    <t>MATERIAL PARA INFORMACIÓN EN ACTIVIDADES DE INVESTIGACIÓN CIENTÍFICA Y TECNOLÓGICA</t>
  </si>
  <si>
    <t>GASTOS DE ORDEN SOCIAL</t>
  </si>
  <si>
    <t>CONGRESOS Y CONVENCIONES</t>
  </si>
  <si>
    <t>OTROS IMPUESTOS Y DERECHOS</t>
  </si>
  <si>
    <t>PRODUCTOS ALIMENTICIOS PARA EL EJÉRCITO, FUERZA AÉREA Y ARMADA MEXICANOS, Y PARA LOS EFECTIVOS QUE PARTICIPEN EN PROGRAMAS DE SEGURIDAD PÚBLICA</t>
  </si>
  <si>
    <t>IMPUESTO SOBRE NÓMINAS</t>
  </si>
  <si>
    <t>PRODUCTOS ALIMENTICIOS PARA PERSONAS DERIVADO DE LA PRESTACIÓN DE SERVICIOS PÚBLICOS EN UNIDADES DE SALUD, EDUCATIVAS, DE READAPTACIÓN SOCIAL Y OTRAS</t>
  </si>
  <si>
    <t>APOYO A VOLUNTARIOS QUE PARTICIPAN EN DIVERSOS PROGRAMAS FEDERALES</t>
  </si>
  <si>
    <t>PRODUCTOS ALIMENTICIOS PARA EL PERSONAL QUE REALIZA LABORES EN CAMPO O DE SUPERVISIÓN</t>
  </si>
  <si>
    <t>PRODUCTOS ALIMENTICIOS PARA EL PERSONAL EN LAS INSTALACIONES DE LAS DEPENDENCIAS Y ENTIDADES</t>
  </si>
  <si>
    <t>PRODUCTOS ALIMENTICIOS PARA LA POBLACIÓN EN CASO DE DESASTRES NATURALES</t>
  </si>
  <si>
    <t>PRODUCTOS ALIMENTICIOS PARA EL PERSONAL DERIVADO DE ACTIVIDADES EXTRAORDINARIAS</t>
  </si>
  <si>
    <t>PRODUCTOS ALIMENTICIOS PARA ANIMALES</t>
  </si>
  <si>
    <t>PRODUCTOS ALIMENTICIOS, AGROPECUARIOS Y FORESTALES ADQUIRIDOS COMO MATERIA PRIMA</t>
  </si>
  <si>
    <t>INSUMOS TEXTILES ADQUIRIDOS COMO MATERIA PRIMA</t>
  </si>
  <si>
    <t>PRODUCTOS DE PAPEL, CARTÓN E IMPRESOS ADQUIRIDOS COMO MATERIA PRIMA</t>
  </si>
  <si>
    <t>COMBUSTIBLES, LUBRICANTES, ADITIVOS, CARBÓN Y SUS DERIVADOS ADQUIRIDOS COMO MATERIA PRIMA</t>
  </si>
  <si>
    <t>PRODUCTOS QUÍMICOS, FARMACÉUTICOS Y DE LABORATORIO ADQUIRIDOS COMO MATERIA PRIMA</t>
  </si>
  <si>
    <t>PRODUCTOS METÁLICOS Y A BASE DE MINERALES NO METÁLICOS ADQUIRIDOS COMO MATERIA PRIMA</t>
  </si>
  <si>
    <t>PRODUCTOS DE CUERO, PIEL, PLÁSTICO Y HULE ADQUIRIDOS COMO MATERIA PRIMA</t>
  </si>
  <si>
    <t>MERCANCÍAS PARA SU COMERCIALIZACIÓN EN TIENDAS DEL SECTOR PÚBLICO</t>
  </si>
  <si>
    <t>OTROS PRODUCTOS ADQUIRIDOS COMO MATERIA PRIMA</t>
  </si>
  <si>
    <t>PETRÓLEO, GAS Y SUS DERIVADOS ADQUIRIDOS COMO MATERIA PRIMA</t>
  </si>
  <si>
    <t>PRODUCTOS MINERALES NO METÁLICOS</t>
  </si>
  <si>
    <t>ARTÍCULOS METÁLICOS PARA LA CONSTRUCCIÓN</t>
  </si>
  <si>
    <t>PRODUCTOS QUÍMICOS BÁSICOS</t>
  </si>
  <si>
    <t>PLAGUICIDAS, ABONOS Y FERTILIZANTES</t>
  </si>
  <si>
    <t>MATERIALES, ACCESORIOS Y SUMINISTROS DE LABORATORIO</t>
  </si>
  <si>
    <t>OTROS PRODUCTOS QUÍMICOS</t>
  </si>
  <si>
    <t>COMBUSTIBLES, LUBRICANTES Y ADITIVOS PARA VEHÍCULOS TERRESTRES, AÉREOS, MARÍTIMOS, LACUSTRES Y FLUVIALES DESTINADOS A LA EJECUCIÓN DE PROGRAMAS DE SEGURIDAD PÚBLICA Y NACIONAL</t>
  </si>
  <si>
    <t>COMBUSTIBLES, LUBRICANTES Y ADITIVOS PARA VEHÍCULOS TERRESTRES, AÉREOS, MARÍTIMOS, LACUSTRES Y FLUVIALES DESTINADOS A SERVICIOS PÚBLICOS Y LA OPERACIÓN DE PROGRAMAS PÚBLICOS</t>
  </si>
  <si>
    <t>COMBUSTIBLES, LUBRICANTES Y ADITIVOS PARA VEHÍCULOS TERRESTRES, AÉREOS, MARÍTIMOS, LACUSTRES Y FLUVIALES DESTINADOS A SERVICIOS ADMINISTRATIVOS</t>
  </si>
  <si>
    <t>COMBUSTIBLES, LUBRICANTES Y ADITIVOS PARA VEHÍCULOS TERRESTRES, AÉREOS, MARÍTIMOS, LACUSTRES Y FLUVIALES ASIGNADOS A SERVIDORES PÚBLICOS</t>
  </si>
  <si>
    <t>COMBUSTIBLES, LUBRICANTES Y ADITIVOS PARA MAQUINARIA, EQUIPO DE PRODUCCIÓN Y SERVICIOS ADMINISTRATIVOS</t>
  </si>
  <si>
    <t>PIDIREGAS CARGOS VARIABLES</t>
  </si>
  <si>
    <t>COMBUSTIBLES NACIONALES PARA PLANTAS PRODUCTIVAS</t>
  </si>
  <si>
    <t>COMBUSTIBLES DE IMPORTACIÓN PARA PLANTAS PRODUCTIVAS</t>
  </si>
  <si>
    <t>SUSTANCIAS Y MATERIALES EXPLOSIVOS</t>
  </si>
  <si>
    <t>MATERIALES DE SEGURIDAD PÚBLICA</t>
  </si>
  <si>
    <t>PRENDAS DE PROTECCIÓN PARA SEGURIDAD PÚBLICA Y NACIONAL</t>
  </si>
  <si>
    <t>REFACCIONES Y ACCESORIOS MENORES DE MOBILIARIO Y EQUIPO DE ADMINISTRACIÓN, EDUCACIONAL Y RECREATIVO</t>
  </si>
  <si>
    <t>REFACCIONES Y ACCESORIOS MENORES DE EQUIPO E INSTRUMENTAL MÉDICO Y DE LABORATORIO</t>
  </si>
  <si>
    <t>REFACCIONES Y ACCESORIOS MENORES DE EQUIPO DE DEFENSA Y SEGURIDAD</t>
  </si>
  <si>
    <t>SERVICIOS GENERALES PARA PLANTELES EDUCATIVOS</t>
  </si>
  <si>
    <t>ARRENDAMIENTO DE TERRENOS</t>
  </si>
  <si>
    <t>ARRENDAMIENTO DE VEHÍCULOS TERRESTRES, AÉREOS, MARÍTIMOS, LACUSTRES Y FLUVIALES PARA LA EJECUCIÓN DE PROGRAMAS DE SEGURIDAD PÚBLICA Y NACIONAL</t>
  </si>
  <si>
    <t>ARRENDAMIENTO DE VEHÍCULOS TERRESTRES, AÉREOS, MARÍTIMOS, LACUSTRES Y FLUVIALES PARA SERVICIOS PÚBLICOS Y LA OPERACIÓN DE PROGRAMAS PÚBLICOS</t>
  </si>
  <si>
    <t>ARRENDAMIENTO DE VEHÍCULOS TERRESTRES, AÉREOS, MARÍTIMOS, LACUSTRES Y FLUVIALES PARA SERVICIOS ADMINISTRATIVOS</t>
  </si>
  <si>
    <t>ARRENDAMIENTO DE VEHÍCULOS TERRESTRES, AÉREOS, MARÍTIMOS, LACUSTRES Y FLUVIALES PARA DESASTRES NATURALES</t>
  </si>
  <si>
    <t>ARRENDAMIENTO DE VEHÍCULOS TERRESTRES, AÉREOS, MARÍTIMOS, LACUSTRES Y FLUVIALES PARA SERVIDORES PÚBLICOS</t>
  </si>
  <si>
    <t>ARRENDAMIENTO DE SUSTANCIAS Y PRODUCTOS QUÍMICOS</t>
  </si>
  <si>
    <t>PIDIREGAS CARGOS FIJOS</t>
  </si>
  <si>
    <t>OTROS ARRENDAMIENTOS</t>
  </si>
  <si>
    <t>ASESORÍAS POR CONTROVERSIAS EN EL MARCO DE LOS TRATADOS INTERNACIONALES</t>
  </si>
  <si>
    <t>CONSULTORÍAS PARA PROGRAMAS O PROYECTOS FINANCIADOS POR ORGANISMOS INTERNACIONALES</t>
  </si>
  <si>
    <t>SERVICIOS RELACIONADOS CON PROCEDIMIENTOS JURISDICCIONALES</t>
  </si>
  <si>
    <t>SERVICIOS ESTADÍSTICOS Y GEOGRÁFICOS</t>
  </si>
  <si>
    <t>SERVICIOS RELACIONADOS CON CERTIFICACIÓN DE PROCESOS</t>
  </si>
  <si>
    <t>SERVICIOS RELACIONADOS CON TRADUCCIONES</t>
  </si>
  <si>
    <t>IMPRESIONES DE DOCUMENTOS OFICIALES PARA LA PRESTACIÓN DE SERVICIOS PÚBLICOS, IDENTIFICACIÓN, FORMATOS ADMINISTRATIVOS Y FISCALES, FORMAS VALORADAS, CERTIFICADOS Y TÍTULOS</t>
  </si>
  <si>
    <t>IMPRESIÓN Y ELABORACIÓN DE MATERIAL INFORMATIVO DERIVADO DE LA OPERACIÓN Y ADMINISTRACIÓN DE LAS DEPENDENCIAS Y ENTIDADES</t>
  </si>
  <si>
    <t>INFORMACIÓN EN MEDIOS MASIVOS DERIVADA DE LA OPERACIÓN Y ADMINISTRACIÓN DE LAS DEPENDENCIAS Y ENTIDADES</t>
  </si>
  <si>
    <t>GASTOS DE SEGURIDAD PÚBLICA Y NACIONAL</t>
  </si>
  <si>
    <t>GASTOS EN ACTIVIDADES DE SEGURIDAD Y LOGÍSTICA DEL ESTADO MAYOR PRESIDENCIAL</t>
  </si>
  <si>
    <t>SUBCONTRATACIÓN DE SERVICIOS CON TERCEROS</t>
  </si>
  <si>
    <t>PROYECTOS PARA PRESTACIÓN DE SERVICIOS</t>
  </si>
  <si>
    <t>SERVICIOS INTEGRALES</t>
  </si>
  <si>
    <t>GASTOS INHERENTES A LA RECAUDACIÓN</t>
  </si>
  <si>
    <t>SEGURO DE RESPONSABILIDAD PATRIMONIAL DEL ESTADO</t>
  </si>
  <si>
    <t>ALMACENAJE, EMBALAJE Y ENVASE</t>
  </si>
  <si>
    <t>COMISIONES POR VENTAS</t>
  </si>
  <si>
    <t>MANTENIMIENTO Y CONSERVACIÓN DE INMUEBLES PARA LA PRESTACIÓN DE SERVICIOS ADMINISTRATIVOS</t>
  </si>
  <si>
    <t>MANTENIMIENTO Y CONSERVACIÓN DE INMUEBLES PARA LA PRESTACIÓN DE SERVICIOS PÚBLICOS</t>
  </si>
  <si>
    <t>MANTENIMIENTO Y CONSERVACIÓN DE MOBILIARIO Y EQUIPO DE ADMINISTRACIÓN</t>
  </si>
  <si>
    <t>INSTALACIÓN, REPARACIÓN Y MANTENIMIENTO DE EQUIPO E INSTRUMENTAL MÉDICO Y DE LABORATORIO</t>
  </si>
  <si>
    <t>MANTENIMIENTO Y CONSERVACIÓN DE VEHÍCULOS TERRESTRES, AÉREOS, MARÍTIMOS, LACUSTRES Y FLUVIALES</t>
  </si>
  <si>
    <t>REPARACIÓN Y MANTENIMIENTO DE EQUIPO DE DEFENSA Y SEGURIDAD</t>
  </si>
  <si>
    <t>MANTENIMIENTO Y CONSERVACIÓN DE PLANTAS E INSTALACIONES PRODUCTIVAS</t>
  </si>
  <si>
    <t>DIFUSIÓN DE MENSAJES SOBRE PROGRAMAS Y ACTIVIDADES GUBERNAMENTALES</t>
  </si>
  <si>
    <t>DIFUSIÓN DE MENSAJES COMERCIALES PARA PROMOVER LA VENTA DE PRODUCTOS O SERVICIOS</t>
  </si>
  <si>
    <t>SERVICIOS RELACIONADOS CON MONITOREO DE INFORMACIÓN EN MEDIOS MASIVOS</t>
  </si>
  <si>
    <t>PASAJES AÉREOS NACIONALES ASOCIADOS A LOS PROGRAMAS DE SEGURIDAD PÚBLICA Y NACIONAL</t>
  </si>
  <si>
    <t>PASAJES AÉREOS NACIONALES ASOCIADOS A DESASTRES NATURALES</t>
  </si>
  <si>
    <t>PASAJES AÉREOS NACIONALES PARA SERVIDORES PÚBLICOS DE MANDO EN EL DESEMPEÑO DE COMISIONES Y FUNCIONES OFICIALES</t>
  </si>
  <si>
    <t>PASAJES AÉREOS INTERNACIONALES ASOCIADOS A LOS PROGRAMAS DE SEGURIDAD PÚBLICA Y NACIONAL</t>
  </si>
  <si>
    <t>PASAJES AÉREOS INTERNACIONALES PARA SERVIDORES PÚBLICOS EN EL DESEMPEÑO DE COMISIONES Y FUNCIONES OFICIALES</t>
  </si>
  <si>
    <t>PASAJES TERRESTRES NACIONALES ASOCIADOS A LOS PROGRAMAS DE SEGURIDAD PÚBLICA Y NACIONAL</t>
  </si>
  <si>
    <t>PASAJES TERRESTRES NACIONALES ASOCIADOS A DESASTRES NATURALES</t>
  </si>
  <si>
    <t>PASAJES TERRESTRES NACIONALES PARA SERVIDORES PÚBLICOS DE MANDO EN EL DESEMPEÑO DE COMISIONES Y FUNCIONES OFICIALES</t>
  </si>
  <si>
    <t>PASAJES TERRESTRES INTERNACIONALES ASOCIADOS A LOS PROGRAMAS DE SEGURIDAD PÚBLICA Y NACIONAL</t>
  </si>
  <si>
    <t>PASAJES TERRESTRES INTERNACIONALES PARA SERVIDORES PÚBLICOS EN EL DESEMPEÑO DE COMISIONES Y FUNCIONES OFICIALES</t>
  </si>
  <si>
    <t>VIÁTICOS NACIONALES ASOCIADOS A LOS PROGRAMAS DE SEGURIDAD PÚBLICA Y NACIONAL</t>
  </si>
  <si>
    <t>VIÁTICOS NACIONALES ASOCIADOS A DESASTRES NATURALES</t>
  </si>
  <si>
    <t>VIÁTICOS NACIONALES PARA SERVIDORES PÚBLICOS EN EL DESEMPEÑO DE FUNCIONES OFICIALES</t>
  </si>
  <si>
    <t>VIÁTICOS EN EL EXTRANJERO ASOCIADOS A LOS PROGRAMAS DE SEGURIDAD PÚBLICA Y NACIONAL</t>
  </si>
  <si>
    <t>VIÁTICOS EN EL EXTRANJERO PARA SERVIDORES PÚBLICOS EN EL DESEMPEÑO DE COMISIONES Y FUNCIONES OFICIALES</t>
  </si>
  <si>
    <t>INSTALACIÓN DEL PERSONAL FEDERAL</t>
  </si>
  <si>
    <t>SERVICIOS INTEGRALES NACIONALES PARA SERVIDORES PÚBLICOS EN EL DESEMPEÑO DE COMISIONES Y FUNCIONES OFICIALES</t>
  </si>
  <si>
    <t>SERVICIOS INTEGRALES EN EL EXTRANJERO PARA SERVIDORES PÚBLICOS EN EL DESEMPEÑO DE COMISIONES Y FUNCIONES OFICIALES</t>
  </si>
  <si>
    <t>GASTOS DE CEREMONIAL DEL TITULAR DEL EJECUTIVO FEDERAL</t>
  </si>
  <si>
    <t>GASTOS DE CEREMONIAL DE LOS TITULARES DE LAS DEPENDENCIAS Y ENTIDADES</t>
  </si>
  <si>
    <t>GASTOS INHERENTES A LA INVESTIDURA PRESIDENCIAL</t>
  </si>
  <si>
    <t>EXPOSICIONES</t>
  </si>
  <si>
    <t>GASTOS PARA ALIMENTACIÓN DE SERVIDORES PÚBLICOS DE MANDO</t>
  </si>
  <si>
    <t>FUNERALES Y PAGAS DE DEFUNCIÓN</t>
  </si>
  <si>
    <t>IMPUESTOS Y DERECHOS DE EXPORTACIÓN</t>
  </si>
  <si>
    <t>IMPUESTOS Y DERECHOS DE IMPORTACIÓN</t>
  </si>
  <si>
    <t>EROGACIONES POR RESOLUCIONES POR AUTORIDAD COMPETENTE</t>
  </si>
  <si>
    <t>INDEMNIZACIONES POR EXPROPIACIÓN DE PREDIOS</t>
  </si>
  <si>
    <t>PENAS, MULTAS, ACCESORIOS Y ACTUALIZACIONES</t>
  </si>
  <si>
    <t>PÉRDIDAS DEL ERARIO FEDERAL</t>
  </si>
  <si>
    <t>OTROS GASTOS POR RESPONSABILIDADES</t>
  </si>
  <si>
    <t>EROGACIONES POR PAGO DE UTILIDADES</t>
  </si>
  <si>
    <t>GASTOS DE LAS COMISIONES INTERNACIONALES DE LÍMITES Y AGUAS</t>
  </si>
  <si>
    <t>GASTOS DE LAS OFICINAS DEL SERVICIO EXTERIOR MEXICANO</t>
  </si>
  <si>
    <t>ASIGNACIONES A LOS GRUPOS PARLAMENTARIOS</t>
  </si>
  <si>
    <t>PARTICIPACIONES EN ORGANOS DE GOBIERNO</t>
  </si>
  <si>
    <t>ACTIVIDADES DE COORDINACIÓN CON EL PRESIDENTE ELECTO</t>
  </si>
  <si>
    <t>SERVICIOS CORPORATIVOS PRESTADOS POR LAS ENTIDADES PARAESTATALES A SUS ORGANISMOS</t>
  </si>
  <si>
    <t>SERVICIOS PRESTADOS ENTRE ORGANISMOS DE UNA ENTIDAD PARAESTATAL</t>
  </si>
  <si>
    <t>EROGACIONES POR CUENTA DE TERCEROS</t>
  </si>
  <si>
    <t>EROGACIONES RECUPERABLES</t>
  </si>
  <si>
    <t>APERTURA DE FONDO ROTATORIO</t>
  </si>
  <si>
    <t>TRANSFERENCIAS PARA CUBRIR EL DÉFICIT DE OPERACIÓN Y LOS GASTOS DE ADMINISTRACIÓN ASOCIADOS AL OTORGAMIENTO DE SUBSIDIOS</t>
  </si>
  <si>
    <t>TRANSFERENCIAS A ENTIDADES EMPRESARIALES NO FINANCIERAS DERIVADAS DE LA OBTENCIÓN DE DERECHOS</t>
  </si>
  <si>
    <t>SUBSIDIOS A LA PRODUCCIÓN</t>
  </si>
  <si>
    <t>SUBSIDIOS A LA DISTRIBUCIÓN</t>
  </si>
  <si>
    <t>SUBSIDIOS PARA INVERSIÓN</t>
  </si>
  <si>
    <t>SUBSIDIOS A LA PRESTACIÓN DE SERVICIOS PÚBLICOS</t>
  </si>
  <si>
    <t>SUBSIDIOS PARA CUBRIR DIFERENCIALES DE TASAS DE INTERÉS</t>
  </si>
  <si>
    <t>SUBSIDIOS PARA LA ADQUISICIÓN DE VIVIENDA DE INTERÉS SOCIAL</t>
  </si>
  <si>
    <t>SUBSIDIOS AL CONSUMO</t>
  </si>
  <si>
    <t>SUBSIDIOS A LAS ENTIDADES FEDERATIVAS Y MUNICIPIOS</t>
  </si>
  <si>
    <t>SUBSIDIOS PARA CAPACITACIÓN Y BECAS</t>
  </si>
  <si>
    <t>SUBSIDIOS A FIDEICOMISOS PRIVADOS Y ESTATALES</t>
  </si>
  <si>
    <t>GASTOS RELACIONADOS CON ACTIVIDADES CULTURALES, DEPORTIVAS Y DE AYUDA EXTRAORDINARIA</t>
  </si>
  <si>
    <t>GASTOS POR SERVICIOS DE TRASLADO DE PERSONAS</t>
  </si>
  <si>
    <t>PREMIOS, RECOMPENSAS, PENSIONES DE GRACIA Y PENSIÓN RECREATIVA ESTUDIANTIL</t>
  </si>
  <si>
    <t>PREMIOS, ESTÍMULOS, RECOMPENSAS, BECAS Y SEGUROS A DEPORTISTAS</t>
  </si>
  <si>
    <t>COMPENSACIONES POR SERVICIOS DE CARÁCTER SOCIAL</t>
  </si>
  <si>
    <t>APOYO A REPRESENTANTES DEL PODER LEGISLATIVO Y PARTIDOS POLÍTICOS ANTE EL CONSEJO GENERAL DEL IFE</t>
  </si>
  <si>
    <t>DIETAS A CONSEJEROS ELECTORALES LOCALES Y DISTRITALES EN EL AÑO ELECTORAL FEDERAL</t>
  </si>
  <si>
    <t>APOYOS PARA ALIMENTOS A FUNCIONARIOS DE CASILLA EL DÍA DE LA JORNADA ELECTORAL FEDERAL</t>
  </si>
  <si>
    <t>APOYO FINANCIERO A CONSEJEROS ELECTORALES LOCALES Y DISTRITALES EN AÑO ELECTORAL FEDERAL</t>
  </si>
  <si>
    <t>APOYOS A LA INVESTIGACIÓN CIENTÍFICA Y TECNOLÓGICA DE INSTITUCIONES ACADÉMICAS Y SECTOR PÚBLICO</t>
  </si>
  <si>
    <t>APOYOS A LA INVESTIGACIÓN CIENTÍFICA Y TECNOLÓGICA EN INSTITUCIONES SIN FINES DE LUCRO</t>
  </si>
  <si>
    <t>APOYO FINANCIERO AL COMITÉ NACIONAL DE SUPERVISIÓN Y EVALUACIÓN Y A LA COMISIÓN NACIONAL DE VIGILANCIA LOCALES Y DISTRITALES DEL REGISTRO FEDERAL DE ELECTORES</t>
  </si>
  <si>
    <t>FINANCIAMIENTO PÚBLICO A PARTIDOS POLÍTICOS Y AGRUPACIONES POLÍTICAS CON REGISTRO AUTORIZADO</t>
  </si>
  <si>
    <t>MERCANCÍAS PARA SU DISTRIBUCIÓN A LA POBLACIÓN</t>
  </si>
  <si>
    <t>PAGO DE PENSIONES Y JUBILACIONES</t>
  </si>
  <si>
    <t>PAGO DE PENSIONES Y JUBILACIONES CONTRACTUALES</t>
  </si>
  <si>
    <t>TRANSFERENCIAS PARA EL PAGO DE PENSIONES Y JUBILACIONES</t>
  </si>
  <si>
    <t>PAGO DE SUMAS ASEGURADAS</t>
  </si>
  <si>
    <t>PRESTACIONES ECONÓMICAS DISTINTAS DE PENSIONES Y JUBILACIONES</t>
  </si>
  <si>
    <t>APORTACIONES A FIDEICOMISOS PÚBLICOS</t>
  </si>
  <si>
    <t>APORTACIONES A MANDATOS PÚBLICOS</t>
  </si>
  <si>
    <t>APORTACIONES A FIDEICOMISOS PÚBLICOS DEL PODER JUDICIAL</t>
  </si>
  <si>
    <t>TRASFERENCIAS PARA CUOTAS Y APORTACIONES DE SEGURIDAD SOCIAL PARA EL IMSS, ISSSTE E ISSFAM POR OBLIGACIÓN DEL ESTADO</t>
  </si>
  <si>
    <t>TRANSFERENCIAS PARA CUOTAS Y APORTACIONES A LOS SEGUROS DE RETIRO, CESANTÍA EN EDAD AVANZADA Y VEJEZ</t>
  </si>
  <si>
    <t>DONATIVOS A INSTITUCIONES SIN FINES DE LUCRO</t>
  </si>
  <si>
    <t>DONATIVOS A ENTIDADES FEDERATIVAS O MUNICIPIOS</t>
  </si>
  <si>
    <t>DONATIVOS A FIDEICOMISOS PRIVADOS</t>
  </si>
  <si>
    <t>DONATIVOS A FIDEICOMISOS ESTATALES</t>
  </si>
  <si>
    <t>DONATIVOS INTERNACIONALES</t>
  </si>
  <si>
    <t>CUOTAS Y APORTACIONES A ORGANISMOS INTERNACIONALES</t>
  </si>
  <si>
    <t>OTRAS APORTACIONES INTERNACIONALES</t>
  </si>
  <si>
    <t>MOBILIARIO</t>
  </si>
  <si>
    <t>BIENES ARTÍSTICOS Y CULTURALES</t>
  </si>
  <si>
    <t>BIENES INFORMÁTICOS</t>
  </si>
  <si>
    <t>EQUIPO DE ADMINISTRACIÓN</t>
  </si>
  <si>
    <t>ADJUDICACIONES, EXPROPIACIONES E INDEMNIZACIONES DE BIENES MUEBLES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</si>
  <si>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</si>
  <si>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</si>
  <si>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</si>
  <si>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</si>
  <si>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</si>
  <si>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</si>
  <si>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TERRESTRES, PARA LA EJECUCIÓN DE PROGRAMAS DE SEGURIDAD PÚBLICA Y NACIONAL</t>
  </si>
  <si>
    <t>VEHÍCULOS Y EQUIPO TERRESTRES, DESTINADOS EXCLUSIVAMENTE PARA DESASTRES NATURALES</t>
  </si>
  <si>
    <t>VEHÍCULOS Y EQUIPO TERRESTRES, DESTINADOS A SERVICIOS PÚBLICOS Y LA OPERACIÓN DE PROGRAMAS PÚBLICOS</t>
  </si>
  <si>
    <t>VEHÍCULOS Y EQUIPO TERRESTRES, DESTINADOS A SERVICIOS ADMINISTRATIVOS</t>
  </si>
  <si>
    <t>VEHÍCULOS Y EQUIPO TERRESTRES, DESTINADOS A SERVIDORES PÚBLICOS</t>
  </si>
  <si>
    <t>CARROCERÍAS Y REMOLQUES</t>
  </si>
  <si>
    <t>VEHÍCULOS Y EQUIPO AÉREOS, PARA LA EJECUCIÓN DE PROGRAMAS DE SEGURIDAD PÚBLICA Y NACIONAL</t>
  </si>
  <si>
    <t>VEHÍCULOS Y EQUIPO AÉREOS, DESTINADOS EXCLUSIVAMENTE PARA DESASTRES NATURALES</t>
  </si>
  <si>
    <t>VEHÍCULOS Y EQUIPO AÉREOS, DESTINADOS A SERVICIOS PÚBLICOS Y LA OPERACIÓN DE PROGRAMAS PÚBLICOS</t>
  </si>
  <si>
    <t>EQUIPO FERROVIARIO</t>
  </si>
  <si>
    <t>VEHÍCULOS Y EQUIPO MARÍTIMO, PARA LA EJECUCIÓN DE PROGRAMAS DE SEGURIDAD PÚBLICA Y NACIONAL</t>
  </si>
  <si>
    <t>VEHÍCULOS Y EQUIPO MARÍTIMO, DESTINADOS A SERVICIOS PÚBLICOS Y LA OPERACIÓN DE PROGRAMAS PÚBLICOS</t>
  </si>
  <si>
    <t>CONSTRUCCIÓN DE EMBARCACIONES</t>
  </si>
  <si>
    <t>OTROS EQUIPOS DE TRANSPORTE</t>
  </si>
  <si>
    <t>MAQUINARIA Y EQUIPO DE DEFENSA Y SEGURIDAD PÚBLICA</t>
  </si>
  <si>
    <t>EQUIPO DE SEGURIDAD PÚBLICA Y NACIONAL</t>
  </si>
  <si>
    <t>MAQUINARIA Y EQUIPO AGROPECUARIO</t>
  </si>
  <si>
    <t>MAQUINARIA Y EQUIPO INDUSTRIAL</t>
  </si>
  <si>
    <t>MAQUINARIA Y EQUIPO DE CONSTRUCCIÓN</t>
  </si>
  <si>
    <t>EQUIPOS Y APARATOS DE COMUNICACIONES Y TELECOMUNICACIONES</t>
  </si>
  <si>
    <t>MAQUINARIA Y EQUIPO ELÉCTRICO Y ELECTRÓNICO</t>
  </si>
  <si>
    <t>HERRAMIENTAS Y MÁQUINAS HERRAMIENTA</t>
  </si>
  <si>
    <t>BIENES MUEBLES POR ARRENDAMIENTO FINANCIERO</t>
  </si>
  <si>
    <t>OTROS BIENES MUEBLES</t>
  </si>
  <si>
    <t>ANIMALES DE REPRODUCCIÓN</t>
  </si>
  <si>
    <t>ANIMALES DE TRABAJO</t>
  </si>
  <si>
    <t>ANIMALES DE CUSTODIA Y VIGILANCIA</t>
  </si>
  <si>
    <t>TERRENOS</t>
  </si>
  <si>
    <t>EDIFICIOS Y LOCALES</t>
  </si>
  <si>
    <t>ADJUDICACIONES, EXPROPIACIONES E INDEMNIZACIONES DE INMUEBLES</t>
  </si>
  <si>
    <t>BIENES INMUEBLES EN LA MODALIDAD DE PROYECTOS DE INFRAESTRUCTURA PRODUCTIVA DE LARGO PLAZO</t>
  </si>
  <si>
    <t>BIENES INMUEBLES POR ARRENDAMIENTO FINANCIERO</t>
  </si>
  <si>
    <t>OTROS BIENES INMUEBLES</t>
  </si>
  <si>
    <t>SOFTWARE</t>
  </si>
  <si>
    <t>OBRAS DE CONSTRUCCIÓN PARA EDIFICIOS HABITACIONALES</t>
  </si>
  <si>
    <t>MANTENIMIENTO Y REHABILITACIÓN DE EDIFICACIONES HABITACIONALES</t>
  </si>
  <si>
    <t>OBRAS DE CONSTRUCCIÓN PARA EDIFICIOS NO HABITACIONALES</t>
  </si>
  <si>
    <t>MANTENIMIENTO Y REHABILITACIÓN DE EDIFICACIONES NO HABITACIONALES</t>
  </si>
  <si>
    <t>CONSTRUCCIÓN DE OBRAS PARA EL ABASTECIMIENTO DE AGUA, PETRÓLEO, GAS, ELECTRICIDAD Y TELECOMUNICACIONES</t>
  </si>
  <si>
    <t>MANTENIMIENTO Y REHABILITACIÓN DE OBRAS PARA EL ABASTECIMIENTO DE AGUA, PETRÓLEO, GAS, ELECTRICIDAD Y TELECOMUNICACIONES</t>
  </si>
  <si>
    <t>OBRAS DE PREEDIFICACIÓN EN TERRENOS DE CONSTRUCCIÓN</t>
  </si>
  <si>
    <t>CONSTRUCCIÓN DE OBRAS DE URBANIZACIÓN</t>
  </si>
  <si>
    <t>MANTENIMIENTO Y REHABILITACIÓN DE OBRAS DE URBANIZACIÓN</t>
  </si>
  <si>
    <t>CONSTRUCCIÓN DE VÍAS DE COMUNICACIÓN</t>
  </si>
  <si>
    <t>MANTENIMIENTO Y REHABILITACIÓN DE LAS VÍAS DE COMUNICACIÓN</t>
  </si>
  <si>
    <t>OTRAS CONSTRUCCIONES DE INGENIERÍA CIVIL U OBRA PESADA</t>
  </si>
  <si>
    <t>MANTENIMIENTO Y REHABILITACIÓN DE OTRAS OBRAS DE INGENIERÍA CIVIL U OBRAS PESADAS</t>
  </si>
  <si>
    <t>INSTALACIONES Y OBRAS DE CONSTRUCCIÓN ESPECIALIZADA</t>
  </si>
  <si>
    <t>ENSAMBLE Y EDIFICACIÓN DE CONSTRUCCIONES PREFABRICADAS</t>
  </si>
  <si>
    <t>OBRAS DE TERMINACIÓN Y ACABADO DE EDIFICIOS</t>
  </si>
  <si>
    <t>SERVICIOS DE SUPERVISIÓN DE OBRAS</t>
  </si>
  <si>
    <t>SERVICIOS PARA LA LIBERACIÓN DE DERECHOS DE VÍA</t>
  </si>
  <si>
    <t>OTROS SERVICIOS RELACIONADOS CON OBRAS PÚBLICAS</t>
  </si>
  <si>
    <t>ADQUISICIÓN DE ACCIONES DE ORGANISMOS INTERNACIONALES</t>
  </si>
  <si>
    <t>ADQUISICIÓN DE BONOS</t>
  </si>
  <si>
    <t>ADQUISICIÓN DE OBLIGACIONES</t>
  </si>
  <si>
    <t>FIDEICOMISOS PARA ADQUISICIÓN DE TÍTULOS DE CRÉDITO</t>
  </si>
  <si>
    <t>ADQUISICIÓN DE ACCIONES</t>
  </si>
  <si>
    <t>ADQUISICIÓN DE OTROS VALORES</t>
  </si>
  <si>
    <t>CRÉDITOS DIRECTOS PARA ACTIVIDADES PRODUCTIVAS OTORGADOS A ENTIDADES PARAESTATALES E MPRESARIALES Y NO FINANCIERAS CON FINES DE POLÍTICA ECONÓMICA</t>
  </si>
  <si>
    <t>CRÉDITOS DIRECTOS PARA ACTIVIDADES PRODUCTIVAS OTORGADOS A ENTIDADES FEDERATIVAS Y MUNICIPIOS CON FINES DE POLÍTICA ECONÓMICA</t>
  </si>
  <si>
    <t>CRÉDITOS DIRECTOS PARA ACTIVIDADES PRODUCTIVAS OTORGADOS AL SECTOR PRIVADO CON FINES DE POLÍTICA ECONÓMICA</t>
  </si>
  <si>
    <t>FIDEICOMISOS PARA FINANCIAMIENTO DE OBRAS</t>
  </si>
  <si>
    <t>FIDEICOMISOS PARA FINANCIAMIENTOS AGROPECUARIOS</t>
  </si>
  <si>
    <t>FIDEICOMISOS PARA FINANCIAMIENTOS INDUSTRIALES</t>
  </si>
  <si>
    <t>FIDEICOMISOS PARA FINANCIAMIENTOS AL COMERCIO Y OTROS SERVICIOS</t>
  </si>
  <si>
    <t>FIDEICOMISOS PARA FINANCIAMIENTOS DE VIVIENDA</t>
  </si>
  <si>
    <t>INVERSIONES EN FIDEICOMISOS PÚBLICOS EMPRESARIALES Y NO FINANCIEROS CONSIDERADOS ENTIDADES PARAESTATALES</t>
  </si>
  <si>
    <t>INVERSIONES EN FIDEICOMISOS PÚBLICOS CONSIDERADOS ENTIDADES PARAESTATALES</t>
  </si>
  <si>
    <t>INVERSIONES EN MANDATOS Y OTROS ANÁLOGOS</t>
  </si>
  <si>
    <t>EROGACIONES CONTINGENTES</t>
  </si>
  <si>
    <t>PROVISIONES PARA EROGACIONES ESPECIALES</t>
  </si>
  <si>
    <t>APORTACIONES FEDERALES A LAS ENTIDADES FEDERATIVAS Y MUNICIPIOS PARA SERVICIOS PERSONALES</t>
  </si>
  <si>
    <t>APORTACIONES FEDERALES A LAS ENTIDADES FEDERATIVAS Y MUNICIPIOS PARA APORTACIONES AL ISSSTE</t>
  </si>
  <si>
    <t>APORTACIONES FEDERALES A LAS ENTIDADES FEDERATIVAS Y MUNICIPIOS PARA GASTOS DE OPERACIÓN</t>
  </si>
  <si>
    <t>APORTACIONES FEDERALES A LAS ENTIDADES FEDERATIVAS Y MUNICIPIOS PARA GASTOS DE INVERSIÓN</t>
  </si>
  <si>
    <t>APORTACIONES FEDERALES A LAS ENTIDADES FEDERATIVAS Y MUNICIPIOS</t>
  </si>
  <si>
    <t>APORTACIONES FEDERALES A LAS ENTIDADES FEDERATIVAS Y MUNICIPIOS PARA INCREMENTOS A LAS PERCEPCIONES</t>
  </si>
  <si>
    <t>APORTACIONES FEDERALES A LAS ENTIDADES FEDERATIVAS Y MUNICIPIOS PARA CREACIÓN DE PLAZAS</t>
  </si>
  <si>
    <t>APORTACIONES FEDERALES A LAS ENTIDADES FEDERATIVAS Y MUNICIPIOS PARA OTRAS MEDIDAS DE CARÁCTER LABORAL Y ECONÓMICAS</t>
  </si>
  <si>
    <t>APORTACIONES FEDERALES A LAS ENTIDADES FEDERATIVAS Y MUNICIPIOS PARA APORTACIONES AL FOVISSSTE</t>
  </si>
  <si>
    <t>APORTACIONES FEDERALES A LAS ENTIDADES FEDERATIVAS Y MUNICIPIOS POR PREVISIONES PARA APORTACIONES AL ISSSTE</t>
  </si>
  <si>
    <t>APORTACIONES FEDERALES A LAS ENTIDADES FEDERATIVAS Y MUNICIPIOS POR PREVISIONES PARA APORTACIONES AL FOVISSSTE</t>
  </si>
  <si>
    <t>APORTACIONES FEDERALES A LAS ENTIDADES FEDERATIVAS Y MUNICIPIOS PARA APORTACIONES AL SISTEMA DE AHORRO PARA EL RETIRO</t>
  </si>
  <si>
    <t>APORTACIONES FEDERALES A LAS ENTIDADES FEDERATIVAS Y MUNICIPIOS PARA APORTACIONES AL SEGURO DE CESANTÍA EN EDAD AVANZADA Y VEJEZ</t>
  </si>
  <si>
    <t>APORTACIONES FEDERALES A LAS ENTIDADES FEDERATIVAS Y MUNICIPIOS PARA LOS DEPÓSITOS AL AHORRO SOLIDARIO</t>
  </si>
  <si>
    <t>APORTACIONES FEDERALES A LAS ENTIDADES FEDERATIVAS Y MUNICIPIOS POR PREVISIONES PARA APORTACIONES AL SISTEMA DE AHORRO PARA EL RETIRO</t>
  </si>
  <si>
    <t>APORTACIONES FEDERALES A LAS ENTIDADES FEDERATIVAS Y MUNICIPIOS POR PREVISIONES PARA APORTACIONES AL SEGURO DE CESANTÍA EN EDAD AVANZADA Y VEJEZ</t>
  </si>
  <si>
    <t>APORTACIONES FEDERALES A LAS ENTIDADES FEDERATIVAS Y MUNICIPIOS POR PREVISIONES PARA LOS DEPÓSITOS AL AHORRO SOLIDARIO</t>
  </si>
  <si>
    <t>APORTACIONES DE LA FEDERACIÓN A LOS ORGANISMOS DEL SISTEMA NACIONAL DE COORDINACIÓN FISCAL</t>
  </si>
  <si>
    <t>APORTACIONES DE LA FEDERACIÓN AL SISTEMA DE PROTECCIÓN SOCIAL</t>
  </si>
  <si>
    <t>ASIGNACIONES COMPENSATORIAS A ENTIDADES FEDERATIVAS</t>
  </si>
  <si>
    <t>GASTO FEDERAL REASIGNADO A LAS ENTIDADES FEDERATIVAS Y MUNICIPIOS</t>
  </si>
  <si>
    <t>AMORTIZACIÓN DE LA DEUDA INTERNA CON INSTITUCIONES DE CRÉDITO</t>
  </si>
  <si>
    <t>AMORTIZACIÓN DE LA DEUDA INTERNA DERIVADA DE PROYECTOS DE INFRAESTRUCTURA PRODUCTIVA DE LARGO PLAZO</t>
  </si>
  <si>
    <t>AMORTIZACIÓN DE LA DEUDA POR EMISIÓN DE VALORES GUBERNAMENTALES</t>
  </si>
  <si>
    <t>AMORTIZACIÓN DE ARRENDAMIENTOS FINANCIEROS NACIONALES</t>
  </si>
  <si>
    <t>AMORTIZACIÓN DE ARRENDAMIENTOS FINANCIEROS ESPECIALES</t>
  </si>
  <si>
    <t>AMORTIZACIÓN DE LA DEUDA EXTERNA CON INSTITUCIONES DE CRÉDITO</t>
  </si>
  <si>
    <t>AMORTIZACIÓN DE LA DEUDA EXTERNA DERIVADA DE PROYECTOS DE INFRAESTRUCTURA PRODUCTIVA DE LARGO PLAZO</t>
  </si>
  <si>
    <t>AMORTIZACIÓN DE LA DEUDA CON ORGANISMOS FINANCIEROS INTERNACIONALES</t>
  </si>
  <si>
    <t>AMORTIZACIÓN DE LA DEUDA BILATERAL</t>
  </si>
  <si>
    <t>AMORTIZACIÓN DE LA DEUDA EXTERNA POR BONOS</t>
  </si>
  <si>
    <t>AMORTIZACIÓN DE ARRENDAMIENTOS FINANCIEROS INTERNACIONALES</t>
  </si>
  <si>
    <t>INTERESES DE LA DEUDA INTERNA CON INSTITUCIONES DE CRÉDITO</t>
  </si>
  <si>
    <t>INTERESES DE LA DEUDA INTERNA DERIVADA DE PROYECTOS DE INFRAESTRUCTURA PRODUCTIVA DE LARGO PLAZO</t>
  </si>
  <si>
    <t>INTERESES DERIVADOS DE LA COLOCACIÓN DE VALORES GUBERNAMENTALES</t>
  </si>
  <si>
    <t>INTERESES POR ARRENDAMIENTOS FINANCIEROS NACIONALES</t>
  </si>
  <si>
    <t>INTERESES POR ARRENDAMIENTOS FINANCIEROS ESPECIALES</t>
  </si>
  <si>
    <t>INTERESES DE LA DEUDA EXTERNA CON INSTITUCIONES DE CRÉDITO</t>
  </si>
  <si>
    <t>INTERESES DE LA DEUDA EXTERNA DERIVADA DE PROYECTOS DE INFRAESTRUCTURA PRODUCTIVA DE LARGO PLAZO</t>
  </si>
  <si>
    <t>INTERESES DE LA DEUDA CON ORGANISMOS FINANCIEROS INTERNACIONALES</t>
  </si>
  <si>
    <t>INTERESES DE LA DEUDA BILATERAL</t>
  </si>
  <si>
    <t>INTERESES DERIVADOS DE LA COLOCACIÓN EXTERNA DE BONOS</t>
  </si>
  <si>
    <t>INTERESES POR ARRENDAMIENTOS FINANCIEROS INTERNACIONALES</t>
  </si>
  <si>
    <t>COMISIONES DE LA DEUDA INTERNA</t>
  </si>
  <si>
    <t>COMISIONES DE LA DEUDA EXTERNA</t>
  </si>
  <si>
    <t>GASTOS DE LA DEUDA INTERNA</t>
  </si>
  <si>
    <t>GASTOS DE LA DEUDA EXTERNA</t>
  </si>
  <si>
    <t>COSTO POR COBERTURAS</t>
  </si>
  <si>
    <t>APOYOS A INTERMEDIARIOS FINANCIEROS</t>
  </si>
  <si>
    <t>APOYOS A AHORRADORES Y DEUDORES DE LA BANCA</t>
  </si>
  <si>
    <t>ADEUDOS DE EJERCICIOS FISCALES ANTERIORES</t>
  </si>
  <si>
    <t>RAMO 11</t>
  </si>
  <si>
    <t>EJERCIDO</t>
  </si>
  <si>
    <t>PRESUPUESTO ANUAL</t>
  </si>
  <si>
    <t>COMPROMETIDO</t>
  </si>
  <si>
    <t>DISPONIBLE</t>
  </si>
  <si>
    <t>PRESUPUESTO EJERCIDO</t>
  </si>
  <si>
    <t>TOTAL ATENCION A LA DEMANDA</t>
  </si>
  <si>
    <t>TOTAL FORMACION</t>
  </si>
  <si>
    <t>TOTAL ACREDITACIÓN</t>
  </si>
  <si>
    <t>TOTAL COORDINACIONES DE ZONA</t>
  </si>
  <si>
    <t>RAMO 33</t>
  </si>
  <si>
    <t>SEGUIMIENTO PRESUPUESTAL POR PROYECTO Y PARTIDA RAMO 11</t>
  </si>
  <si>
    <t>INFRAESTRUCTURA</t>
  </si>
  <si>
    <t>TOTAL INFRAESTRUCTURA</t>
  </si>
  <si>
    <t>TOTAL 2000</t>
  </si>
  <si>
    <t>TOTAL 3000</t>
  </si>
  <si>
    <t>TOTAL 4000</t>
  </si>
  <si>
    <t>PASAJES MARITIMO, LACUSTRES Y FLUIVIALES ASOCIADOS A LOS PROGRAMAS DE SEGURIDAD PUBLICA Y NACIONAL</t>
  </si>
  <si>
    <t>TOTAL PLAZAS COMUNITARIAS</t>
  </si>
  <si>
    <t>TOTAL FORMACIÓN</t>
  </si>
  <si>
    <t>TOTAL POR CAPITULO</t>
  </si>
  <si>
    <t>ESTATUS</t>
  </si>
  <si>
    <t>APORTACION ESTATAL</t>
  </si>
  <si>
    <t>SELECCIONA PARTIDA</t>
  </si>
  <si>
    <t>SELECCIONA PROYECTO</t>
  </si>
  <si>
    <t>FORMACIÓN</t>
  </si>
  <si>
    <t>REMANENTE</t>
  </si>
  <si>
    <t>RECLASIFICACION</t>
  </si>
  <si>
    <t>ECONOMIA</t>
  </si>
  <si>
    <t>SELECCIONA TIPO DE RECURSO</t>
  </si>
  <si>
    <t>SEGUIMIENTO PRESUPUESTAL POR PROYECTO Y PARTIDA DEL PRESUPUESTO EJERCIDO DEL RAMO 33</t>
  </si>
  <si>
    <t xml:space="preserve">  </t>
  </si>
  <si>
    <t>GRATIFICACION MENSUAL PROMEDIO</t>
  </si>
  <si>
    <t>TECHOS POR CAPITULO SEGÚN JUNTA DIRECTIVA</t>
  </si>
  <si>
    <t>PRESUPUESTO ESTATAL TOTAL</t>
  </si>
  <si>
    <t>PRESUPUESTO EJERCIDO EN LA PARTIDA</t>
  </si>
  <si>
    <t>TOTAL EJERCIDO DE APORTACION ESTATAL</t>
  </si>
  <si>
    <t>PRESUPUESTO MINISTRADO EN LA PARTIDA</t>
  </si>
  <si>
    <t>DISPONIBLE POR PARTIDA</t>
  </si>
  <si>
    <t>SEPTIEMBRE</t>
  </si>
  <si>
    <t>MONTO</t>
  </si>
  <si>
    <t>PARTIDA A APLICAR</t>
  </si>
  <si>
    <t>MONTO GRATIFICADO A EDUCANDOS EN EL PERIODO</t>
  </si>
  <si>
    <t>MES</t>
  </si>
  <si>
    <t>ALFA</t>
  </si>
  <si>
    <t>FORMATIVA 1</t>
  </si>
  <si>
    <t>FORMATIVA 2</t>
  </si>
  <si>
    <t>LA PALABRA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</si>
  <si>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</si>
  <si>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</si>
  <si>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</si>
  <si>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</si>
  <si>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</si>
  <si>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</si>
  <si>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</si>
  <si>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</si>
  <si>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</si>
  <si>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</si>
  <si>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REMANENTES CON LOS QUE CUENTA EL ESTADO DEL PERIODO</t>
  </si>
  <si>
    <t>DICIEMBRE</t>
  </si>
  <si>
    <t>TOTAL COORDINACION DE ZONA</t>
  </si>
  <si>
    <t>TOTAL COORDINACION DE ACREDITACIÓN</t>
  </si>
  <si>
    <t>PROGRAMA PEC</t>
  </si>
  <si>
    <t>TOTAL DEL PROGRAMA PEC</t>
  </si>
  <si>
    <t>NOTA: LAS FIGURAS GRATIFICADAS CON EL RAMO 33, TAMBIEN DEBEN CONTEMPLARCE EN EL CUADRO SUPERIOR.</t>
  </si>
  <si>
    <t>SELECCIONAR PARTIDA</t>
  </si>
  <si>
    <r>
      <t xml:space="preserve">FIGURAS DE PRODUCTIVIDAD </t>
    </r>
    <r>
      <rPr>
        <b/>
        <sz val="15"/>
        <color rgb="FFFF0000"/>
        <rFont val="Calibri"/>
        <family val="2"/>
        <scheme val="minor"/>
      </rPr>
      <t>NO</t>
    </r>
    <r>
      <rPr>
        <b/>
        <sz val="15"/>
        <rFont val="Calibri"/>
        <family val="2"/>
        <scheme val="minor"/>
      </rPr>
      <t xml:space="preserve"> </t>
    </r>
    <r>
      <rPr>
        <b/>
        <sz val="15"/>
        <color theme="0"/>
        <rFont val="Calibri"/>
        <family val="2"/>
        <scheme val="minor"/>
      </rPr>
      <t>CONTEMPLADAS QUE ESTAN EN OPERACIÓN</t>
    </r>
  </si>
  <si>
    <t>FIGURAS EN EL ANTEPROYECTO DE PRESUPUESTO 2017</t>
  </si>
  <si>
    <t>TOTAL DISPONIBLE</t>
  </si>
  <si>
    <t>1) Es necesario entregar el apoyo al educando conforme los logros obtenidos y publicados en INEA en numeros.</t>
  </si>
  <si>
    <t>2) El presupuesto etiquetado para Talleres de Formación debe ser utilizado para ese fin o bien obtener instrucción de la Dirección Academica</t>
  </si>
  <si>
    <t>ENLACE REGIONAL DE INCORPORACION Y SEGUIMIENTO DEL PEC (ERISPEC)</t>
  </si>
  <si>
    <t>ENLACE REGIONAL PARA LA ENTREGA DE CERTIFICADOS (ERECS)</t>
  </si>
  <si>
    <t>ENLACE REGIONAL DE APOYO A LA CALIDAD (ERACS)</t>
  </si>
  <si>
    <t>ENLACE REGIONAL DE EDUCACIÓN SIN FRONTERAS</t>
  </si>
  <si>
    <t>EDUCACIÓN SIN FRONTERAS</t>
  </si>
  <si>
    <t>PROGRAMA DE CERTIFICACIÓN</t>
  </si>
  <si>
    <t>ENLACE REGIONAL DE REGISTRO EN PLAZA (ROL 80)</t>
  </si>
  <si>
    <t>ENLACE REGIONAL DE APOYO A PLAZA (ROL 81)</t>
  </si>
  <si>
    <t>ENLACE REGIONAL TÉCNICO DE PLAZA (ROL 82)</t>
  </si>
  <si>
    <t>TOTAL PROGRAMA PEC</t>
  </si>
  <si>
    <t>REPORTE PROGRAMÁTICO PRESUPUESTAL MENSUAL 2018</t>
  </si>
  <si>
    <t>FIGURAS VINCULADAS EN EL ESTADO PARA EL CUMPLIMIENTO DE META 2018</t>
  </si>
  <si>
    <t>REPORTE PROGRAMATICO PRESUPUESTAL 2018</t>
  </si>
  <si>
    <t>REPORTE PROGRAMATICO PRESUPUESTAL 2018 PRESUPUESTO MINISTRADO Y/O CONSIDERADO</t>
  </si>
  <si>
    <t>FIGURAS AUTORIZADAS PARA EL EJERCICIO FISCAL 2018</t>
  </si>
  <si>
    <t>PRESUPUESTO ETIQUETADO RAMO 11 Y RAMO 33</t>
  </si>
  <si>
    <t>SEDES DE APLICACIÓN (ACREDITACIÓN)</t>
  </si>
  <si>
    <t>TRASLADO DE APLICADORES (ACREDITACIÓN)</t>
  </si>
  <si>
    <t>FIGURAS DE ACREDITACIÓN (ACREDITACIÓN)</t>
  </si>
  <si>
    <t>TALLERES DE FORMACION (FORMACIÓN)</t>
  </si>
  <si>
    <t>GRATIFICACION DE FIGURAS DE FORMACION (FORMACIÓN)</t>
  </si>
  <si>
    <t>ASESORIA ESPECIALIZADA (FORMACIÓN)</t>
  </si>
  <si>
    <t>APOYO AL EDUCANDO HISPANO E INDIGENA (ATENCIÓN A LA DEMANDA)</t>
  </si>
  <si>
    <t>ENLACE REGIONAL APOYO LOGISTICO Y ENLACE REGIONAL DE EDUCACIÓN SIN FRONTERA (ATENCIÓN A LA DEMANDA)</t>
  </si>
  <si>
    <t>ASESOR ESPECIALIZADO</t>
  </si>
  <si>
    <t>FORMADOR ESPECIALIZADO</t>
  </si>
  <si>
    <t>FIGURAS DE GRATIFICACIÓN FIJA DEL PEC (ERISPEC,ERECS, ERACS - PROGRAMA DE CERTIFICACIÓN)</t>
  </si>
  <si>
    <t>3) El presupuesto considerado esta conformado por recursos del Ramo 11 y del Ramo 33 conforme el anuncio programatico presupuestal 2018.</t>
  </si>
  <si>
    <t>COLIMA</t>
  </si>
  <si>
    <t>N.D.</t>
  </si>
  <si>
    <t xml:space="preserve"> LOS RESULTADOS  HAN SIDO ACEPTABLES  EN GENERAL PARA ESTE INICIO DE AÑO , AUNQUE EN DESPROPORCIÓN YA EN SUS LOS NIVELES</t>
  </si>
  <si>
    <t>DEBIDO EN GRAN MEDIDA AL TRABAJO DE MICROPLANEACIÓN Y ENTREGA DE METAS A TÉCNICOS DOCENTES  EN COORDINACIONES DE ZONA</t>
  </si>
  <si>
    <t xml:space="preserve"> EN TIEMPO Y EN FORMA.</t>
  </si>
  <si>
    <t>EL PRESUPUESTO RECIBIDO NO FUE SUFICIENTE PARA CUBRIR LA TOTALIDAD DE LOS APOYOS ECONÓMICOS CORRESPONDIENTES A LAS FIGURAS DE PAGO FIJO Y DE PRODUCTIVIDAD DE FEBRERO 2018, PAGOS QUE SE REALIZARÁN EN EL SIGUIENTE MES AL TENER LA DISPONIBILIDAD SUFICIENTE DE RECURSOS.</t>
  </si>
  <si>
    <t>LA DISPONIBILIDAD REFLEJADA SE DEBE A LA CALENDARIZACIÓN DE LOS RECURSOS Y A LOS MOVIMIENTOS DE ESCALAFON DEL PERSONAL SINDICALIZADO.</t>
  </si>
  <si>
    <t>LA CALENDARIZACIÓN DEL PRESUPUESTO OBLIGA A TENER DISPONIBILIDAD, LA CUAL SERÁ UTILIZADA EN LOS PRÓXIMOS MESES DONDE EL PRESUPUESTO PROGRAMADO ES AJUSTADO.</t>
  </si>
  <si>
    <t>CAPITULO SIN ASIGNACIÓN PRESUPUESTAL.</t>
  </si>
  <si>
    <t>FOMENTAR LA PARTICIPACIÓN DEL PERSONAL DE CAMPO EN LAS ACTIVIDADES INHERENTES A LA ESTRATEGIA DE ALFABETIZACIÓN 2018.</t>
  </si>
  <si>
    <t>FOMENTAR LA PARTICIPACIÓN DE PRESTADORES DE SERVICIO SOCIAL PARA INCORPORAR FAMILIARES, VECINOS O AMIGOS.</t>
  </si>
  <si>
    <t>REUNIONES EN CÍRCULOS DE ESTUDIO CONSTANTEMENTE PARA REFORZAR EL AVANCE DE LOS EDUCANDOS POR PARTE DEL TÉCNICO DOCENTE Y ASESORES.</t>
  </si>
  <si>
    <t>CONFORMACIÓN DE MÁS CÍRCULOS DE ESTUDIO EN BARRIOS Y COMUNIDADES, TOMANDO EN CUENTA LAS INSTITUCIONES QUE OFRECEN MÁS BENEFICIOS Y ASÍ CAPTARLOS Y MOTIVARLOS PARA QUE TERMINEN SU EDUCACIÓN BÁSICA</t>
  </si>
  <si>
    <t>REALIZAR UN ANÁLISIS DE RESULTADOS DE AQUELLAS MICROREGIONES CON PORCENTAJES IDÓNEOS, PARA REPLANTEAR ACCIONES QUE NOS AYUDEN A MEJORAR LOS RESULTADOS.</t>
  </si>
  <si>
    <t>INCORPORACIÓN Y SEGUIMIENTO DEL AVANCE A EDUCANDOS EN ATENCIÓN EN CADA ETAPA DEL MÓDULO.</t>
  </si>
  <si>
    <t>ING. JOEL GUILLERMO SALAZAR HERRERA</t>
  </si>
  <si>
    <t>LOS APOYOS ECONÓMICOS A LAS FIGURAS DE PAGO FIJO CORRESPONDEN AL MES DE MARZO 2018.</t>
  </si>
  <si>
    <t>LOS APOYOS ECONÓMICOS POR PRODUCTIVIDAD CORRESPONDEN A FEBRERO.</t>
  </si>
  <si>
    <t>LAS FIGURAS Y CANTIDADES INCLUIDAS EN LA PARTE DE "FIGURAS DE PRODUCTIVIDAD NO CONTEMPLADAS QUE ESTÁN EN OPERACIÓN"  SI ESTÁN CONSIDERADAS EN EL</t>
  </si>
  <si>
    <t>PRESUPUESTO, SE COLOCARON EN ESA PARTE DEBIDO A QUE EL FORMATO ESTÁ LIMITADO PARA INCLUIRLAS DONDE CORRESPONDE.</t>
  </si>
  <si>
    <t>APOYO TECNICO DE PLAZAS COMUNITARIAS EN ATENCION</t>
  </si>
  <si>
    <t>PROMOTOR DE PLAZAS COMUNITARIAS COLABORACION</t>
  </si>
  <si>
    <t>APLICADOR DE EXAMENES</t>
  </si>
  <si>
    <t>ACREDITACION</t>
  </si>
  <si>
    <t>ORIENTADOR EDUCATIVO</t>
  </si>
  <si>
    <t xml:space="preserve"> $  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</si>
</sst>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Times New Roman CE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44" fontId="1" fillId="0" borderId="0" xfId="2" applyFont="1" applyProtection="1"/>
    <xf numFmtId="0" fontId="8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7" fontId="4" fillId="0" borderId="2" xfId="2" applyNumberFormat="1" applyFont="1" applyBorder="1" applyAlignment="1" applyProtection="1">
      <alignment horizontal="center" vertical="center"/>
      <protection locked="0"/>
    </xf>
    <xf numFmtId="164" fontId="1" fillId="0" borderId="2" xfId="4" applyNumberFormat="1" applyFont="1" applyBorder="1" applyAlignment="1" applyProtection="1">
      <alignment horizontal="center" vertical="center"/>
    </xf>
    <xf numFmtId="7" fontId="2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vertical="top" wrapText="1"/>
    </xf>
    <xf numFmtId="164" fontId="4" fillId="0" borderId="2" xfId="4" applyNumberFormat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/>
    <xf numFmtId="0" fontId="9" fillId="0" borderId="10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0" xfId="0" applyBorder="1" applyAlignment="1" applyProtection="1"/>
    <xf numFmtId="0" fontId="10" fillId="0" borderId="3" xfId="1" applyFont="1" applyFill="1" applyBorder="1" applyAlignment="1" applyProtection="1">
      <alignment vertical="center"/>
    </xf>
    <xf numFmtId="0" fontId="10" fillId="0" borderId="2" xfId="1" applyFont="1" applyFill="1" applyBorder="1" applyAlignment="1" applyProtection="1">
      <alignment horizontal="center" vertical="center"/>
    </xf>
    <xf numFmtId="1" fontId="11" fillId="0" borderId="2" xfId="1" applyNumberFormat="1" applyFont="1" applyFill="1" applyBorder="1" applyAlignment="1" applyProtection="1">
      <alignment horizontal="center" vertical="center"/>
      <protection locked="0"/>
    </xf>
    <xf numFmtId="44" fontId="11" fillId="0" borderId="4" xfId="2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center"/>
    </xf>
    <xf numFmtId="0" fontId="10" fillId="3" borderId="3" xfId="1" applyFont="1" applyFill="1" applyBorder="1" applyAlignment="1" applyProtection="1">
      <alignment vertical="center"/>
    </xf>
    <xf numFmtId="0" fontId="10" fillId="3" borderId="2" xfId="1" applyFont="1" applyFill="1" applyBorder="1" applyAlignment="1" applyProtection="1">
      <alignment horizontal="center" vertical="center"/>
    </xf>
    <xf numFmtId="1" fontId="11" fillId="3" borderId="2" xfId="1" applyNumberFormat="1" applyFont="1" applyFill="1" applyBorder="1" applyAlignment="1" applyProtection="1">
      <alignment horizontal="center" vertical="center"/>
      <protection locked="0"/>
    </xf>
    <xf numFmtId="44" fontId="11" fillId="3" borderId="4" xfId="2" applyFont="1" applyFill="1" applyBorder="1" applyAlignment="1" applyProtection="1">
      <alignment horizontal="center" vertical="center"/>
      <protection locked="0"/>
    </xf>
    <xf numFmtId="0" fontId="13" fillId="6" borderId="11" xfId="1" applyFont="1" applyFill="1" applyBorder="1" applyAlignment="1" applyProtection="1">
      <alignment vertical="center"/>
    </xf>
    <xf numFmtId="0" fontId="10" fillId="0" borderId="3" xfId="1" applyFont="1" applyFill="1" applyBorder="1" applyAlignment="1" applyProtection="1">
      <alignment vertical="center"/>
      <protection locked="0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1" fontId="11" fillId="0" borderId="1" xfId="1" applyNumberFormat="1" applyFont="1" applyFill="1" applyBorder="1" applyAlignment="1" applyProtection="1">
      <alignment horizontal="center" vertical="center"/>
      <protection locked="0"/>
    </xf>
    <xf numFmtId="0" fontId="10" fillId="3" borderId="3" xfId="1" applyFont="1" applyFill="1" applyBorder="1" applyAlignment="1" applyProtection="1">
      <alignment vertical="center"/>
      <protection locked="0"/>
    </xf>
    <xf numFmtId="0" fontId="10" fillId="3" borderId="2" xfId="1" applyFont="1" applyFill="1" applyBorder="1" applyAlignment="1" applyProtection="1">
      <alignment horizontal="center" vertical="center"/>
      <protection locked="0"/>
    </xf>
    <xf numFmtId="1" fontId="11" fillId="3" borderId="1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/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7" fontId="0" fillId="0" borderId="2" xfId="0" applyNumberFormat="1" applyBorder="1" applyAlignment="1" applyProtection="1">
      <alignment horizontal="center"/>
    </xf>
    <xf numFmtId="7" fontId="8" fillId="0" borderId="2" xfId="0" applyNumberFormat="1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/>
    </xf>
    <xf numFmtId="7" fontId="2" fillId="0" borderId="0" xfId="0" applyNumberFormat="1" applyFont="1" applyFill="1" applyAlignment="1" applyProtection="1">
      <alignment horizontal="center"/>
    </xf>
    <xf numFmtId="0" fontId="0" fillId="0" borderId="0" xfId="0" applyProtection="1">
      <protection locked="0"/>
    </xf>
    <xf numFmtId="1" fontId="12" fillId="0" borderId="2" xfId="1" applyNumberFormat="1" applyFont="1" applyFill="1" applyBorder="1" applyAlignment="1" applyProtection="1">
      <alignment horizontal="center" vertical="center"/>
      <protection hidden="1"/>
    </xf>
    <xf numFmtId="44" fontId="4" fillId="0" borderId="4" xfId="2" applyFont="1" applyBorder="1" applyProtection="1">
      <protection locked="0"/>
    </xf>
    <xf numFmtId="0" fontId="0" fillId="0" borderId="2" xfId="0" applyBorder="1" applyProtection="1">
      <protection locked="0"/>
    </xf>
    <xf numFmtId="0" fontId="21" fillId="0" borderId="0" xfId="0" applyFont="1" applyBorder="1" applyAlignment="1" applyProtection="1">
      <alignment horizontal="right"/>
    </xf>
    <xf numFmtId="0" fontId="21" fillId="0" borderId="1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44" fontId="2" fillId="6" borderId="4" xfId="2" applyFont="1" applyFill="1" applyBorder="1" applyProtection="1"/>
    <xf numFmtId="0" fontId="16" fillId="0" borderId="2" xfId="0" applyFont="1" applyBorder="1" applyAlignment="1" applyProtection="1">
      <alignment horizontal="center" vertical="center"/>
    </xf>
    <xf numFmtId="44" fontId="4" fillId="0" borderId="2" xfId="2" applyFont="1" applyBorder="1" applyProtection="1">
      <protection locked="0"/>
    </xf>
    <xf numFmtId="44" fontId="12" fillId="0" borderId="4" xfId="2" applyFont="1" applyFill="1" applyBorder="1" applyAlignment="1" applyProtection="1">
      <alignment horizontal="center" vertical="center"/>
    </xf>
    <xf numFmtId="44" fontId="12" fillId="3" borderId="4" xfId="2" applyFont="1" applyFill="1" applyBorder="1" applyAlignment="1" applyProtection="1">
      <alignment horizontal="center" vertical="center"/>
    </xf>
    <xf numFmtId="0" fontId="10" fillId="3" borderId="5" xfId="1" applyFont="1" applyFill="1" applyBorder="1" applyAlignment="1" applyProtection="1">
      <alignment vertical="center"/>
    </xf>
    <xf numFmtId="0" fontId="10" fillId="3" borderId="6" xfId="1" applyFont="1" applyFill="1" applyBorder="1" applyAlignment="1" applyProtection="1">
      <alignment horizontal="center" vertical="center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4" fontId="12" fillId="3" borderId="7" xfId="2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vertical="center"/>
      <protection locked="0"/>
    </xf>
    <xf numFmtId="0" fontId="10" fillId="0" borderId="6" xfId="1" applyFont="1" applyFill="1" applyBorder="1" applyAlignment="1" applyProtection="1">
      <alignment horizontal="center" vertical="center"/>
      <protection locked="0"/>
    </xf>
    <xf numFmtId="1" fontId="11" fillId="0" borderId="8" xfId="1" applyNumberFormat="1" applyFont="1" applyFill="1" applyBorder="1" applyAlignment="1" applyProtection="1">
      <alignment horizontal="center" vertical="center"/>
      <protection locked="0"/>
    </xf>
    <xf numFmtId="44" fontId="11" fillId="0" borderId="7" xfId="2" applyFont="1" applyFill="1" applyBorder="1" applyAlignment="1" applyProtection="1">
      <alignment horizontal="center" vertical="center"/>
      <protection locked="0"/>
    </xf>
    <xf numFmtId="44" fontId="12" fillId="0" borderId="7" xfId="2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  <protection locked="0"/>
    </xf>
    <xf numFmtId="0" fontId="2" fillId="0" borderId="0" xfId="0" applyFont="1" applyFill="1" applyProtection="1"/>
    <xf numFmtId="0" fontId="0" fillId="0" borderId="0" xfId="0" applyFill="1" applyProtection="1"/>
    <xf numFmtId="0" fontId="0" fillId="0" borderId="2" xfId="0" applyFill="1" applyBorder="1" applyProtection="1"/>
    <xf numFmtId="44" fontId="0" fillId="0" borderId="2" xfId="0" applyNumberFormat="1" applyFill="1" applyBorder="1" applyProtection="1"/>
    <xf numFmtId="0" fontId="0" fillId="0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14" fillId="0" borderId="0" xfId="0" applyFont="1" applyProtection="1"/>
    <xf numFmtId="0" fontId="2" fillId="6" borderId="30" xfId="0" applyFont="1" applyFill="1" applyBorder="1" applyProtection="1"/>
    <xf numFmtId="0" fontId="2" fillId="6" borderId="2" xfId="0" applyFont="1" applyFill="1" applyBorder="1" applyAlignment="1" applyProtection="1">
      <alignment horizontal="center"/>
    </xf>
    <xf numFmtId="44" fontId="2" fillId="6" borderId="2" xfId="2" applyFont="1" applyFill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  <protection locked="0"/>
    </xf>
    <xf numFmtId="44" fontId="4" fillId="0" borderId="4" xfId="2" applyFont="1" applyBorder="1" applyProtection="1"/>
    <xf numFmtId="44" fontId="4" fillId="0" borderId="4" xfId="2" applyFont="1" applyBorder="1" applyAlignment="1" applyProtection="1">
      <alignment vertical="center"/>
    </xf>
    <xf numFmtId="44" fontId="2" fillId="6" borderId="7" xfId="2" applyFont="1" applyFill="1" applyBorder="1" applyProtection="1"/>
    <xf numFmtId="44" fontId="4" fillId="0" borderId="2" xfId="2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left"/>
    </xf>
    <xf numFmtId="0" fontId="17" fillId="7" borderId="2" xfId="0" applyFont="1" applyFill="1" applyBorder="1" applyProtection="1"/>
    <xf numFmtId="44" fontId="2" fillId="8" borderId="0" xfId="0" applyNumberFormat="1" applyFont="1" applyFill="1" applyProtection="1"/>
    <xf numFmtId="0" fontId="2" fillId="8" borderId="0" xfId="0" applyFont="1" applyFill="1" applyProtection="1"/>
    <xf numFmtId="7" fontId="4" fillId="0" borderId="2" xfId="2" applyNumberFormat="1" applyFont="1" applyBorder="1" applyAlignment="1" applyProtection="1">
      <alignment horizontal="center" vertical="center"/>
    </xf>
    <xf numFmtId="0" fontId="18" fillId="0" borderId="0" xfId="0" applyFont="1" applyAlignment="1" applyProtection="1"/>
    <xf numFmtId="0" fontId="19" fillId="0" borderId="0" xfId="0" applyFont="1" applyAlignment="1" applyProtection="1">
      <alignment horizontal="right"/>
    </xf>
    <xf numFmtId="0" fontId="20" fillId="0" borderId="10" xfId="0" applyFont="1" applyBorder="1" applyProtection="1"/>
    <xf numFmtId="0" fontId="0" fillId="0" borderId="10" xfId="0" applyBorder="1" applyProtection="1"/>
    <xf numFmtId="0" fontId="0" fillId="0" borderId="0" xfId="0" applyBorder="1" applyProtection="1"/>
    <xf numFmtId="0" fontId="20" fillId="0" borderId="12" xfId="0" applyFont="1" applyBorder="1" applyProtection="1"/>
    <xf numFmtId="0" fontId="0" fillId="0" borderId="12" xfId="0" applyBorder="1" applyProtection="1"/>
    <xf numFmtId="0" fontId="20" fillId="0" borderId="0" xfId="0" applyFont="1" applyBorder="1" applyProtection="1"/>
    <xf numFmtId="0" fontId="2" fillId="6" borderId="16" xfId="0" applyFont="1" applyFill="1" applyBorder="1" applyProtection="1"/>
    <xf numFmtId="1" fontId="2" fillId="6" borderId="16" xfId="0" applyNumberFormat="1" applyFont="1" applyFill="1" applyBorder="1" applyAlignment="1" applyProtection="1">
      <alignment horizontal="center"/>
    </xf>
    <xf numFmtId="44" fontId="2" fillId="6" borderId="17" xfId="0" applyNumberFormat="1" applyFont="1" applyFill="1" applyBorder="1" applyProtection="1"/>
    <xf numFmtId="14" fontId="0" fillId="0" borderId="0" xfId="0" applyNumberFormat="1" applyProtection="1"/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21" fillId="0" borderId="12" xfId="0" applyFont="1" applyBorder="1" applyAlignment="1" applyProtection="1"/>
    <xf numFmtId="0" fontId="21" fillId="0" borderId="0" xfId="0" applyFont="1" applyBorder="1" applyAlignment="1" applyProtection="1"/>
    <xf numFmtId="0" fontId="4" fillId="0" borderId="2" xfId="0" applyFont="1" applyBorder="1" applyAlignment="1" applyProtection="1">
      <alignment horizontal="center" vertical="center"/>
      <protection locked="0"/>
    </xf>
    <xf numFmtId="44" fontId="8" fillId="0" borderId="2" xfId="2" applyFont="1" applyBorder="1" applyAlignment="1" applyProtection="1">
      <alignment vertical="center"/>
    </xf>
    <xf numFmtId="44" fontId="4" fillId="0" borderId="2" xfId="2" applyFont="1" applyBorder="1" applyAlignment="1" applyProtection="1">
      <alignment vertical="center"/>
      <protection locked="0"/>
    </xf>
    <xf numFmtId="44" fontId="1" fillId="0" borderId="2" xfId="2" applyFont="1" applyBorder="1" applyAlignment="1" applyProtection="1">
      <alignment vertical="center"/>
    </xf>
    <xf numFmtId="0" fontId="10" fillId="0" borderId="2" xfId="1" applyFont="1" applyFill="1" applyBorder="1" applyAlignment="1" applyProtection="1">
      <alignment vertical="center"/>
    </xf>
    <xf numFmtId="1" fontId="12" fillId="0" borderId="2" xfId="1" applyNumberFormat="1" applyFont="1" applyFill="1" applyBorder="1" applyAlignment="1" applyProtection="1">
      <alignment horizontal="center" vertical="center"/>
    </xf>
    <xf numFmtId="44" fontId="11" fillId="0" borderId="2" xfId="2" applyFont="1" applyFill="1" applyBorder="1" applyAlignment="1" applyProtection="1">
      <alignment horizontal="center" vertical="center"/>
      <protection locked="0"/>
    </xf>
    <xf numFmtId="44" fontId="12" fillId="0" borderId="2" xfId="2" applyFont="1" applyFill="1" applyBorder="1" applyAlignment="1" applyProtection="1">
      <alignment horizontal="center" vertical="center"/>
    </xf>
    <xf numFmtId="7" fontId="8" fillId="0" borderId="2" xfId="2" applyNumberFormat="1" applyFont="1" applyFill="1" applyBorder="1" applyAlignment="1" applyProtection="1">
      <alignment horizontal="center" vertical="center"/>
    </xf>
    <xf numFmtId="7" fontId="8" fillId="0" borderId="2" xfId="2" applyNumberFormat="1" applyFont="1" applyBorder="1" applyAlignment="1" applyProtection="1">
      <alignment horizontal="center" vertical="center"/>
    </xf>
    <xf numFmtId="0" fontId="1" fillId="0" borderId="2" xfId="4" applyNumberFormat="1" applyFont="1" applyBorder="1" applyAlignment="1" applyProtection="1">
      <alignment horizontal="center" vertical="center"/>
    </xf>
    <xf numFmtId="7" fontId="1" fillId="0" borderId="2" xfId="2" applyNumberFormat="1" applyFont="1" applyBorder="1" applyAlignment="1" applyProtection="1">
      <alignment horizontal="center" vertical="center"/>
    </xf>
    <xf numFmtId="0" fontId="4" fillId="0" borderId="2" xfId="4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wrapText="1"/>
    </xf>
    <xf numFmtId="44" fontId="1" fillId="0" borderId="0" xfId="2" applyFont="1" applyBorder="1" applyAlignment="1" applyProtection="1">
      <alignment vertical="center"/>
    </xf>
    <xf numFmtId="44" fontId="4" fillId="0" borderId="0" xfId="2" applyFont="1" applyBorder="1" applyAlignment="1" applyProtection="1">
      <alignment vertical="center"/>
      <protection locked="0"/>
    </xf>
    <xf numFmtId="44" fontId="8" fillId="0" borderId="0" xfId="2" applyFont="1" applyBorder="1" applyAlignment="1" applyProtection="1">
      <alignment vertical="center"/>
    </xf>
    <xf numFmtId="0" fontId="17" fillId="9" borderId="2" xfId="0" applyFont="1" applyFill="1" applyBorder="1" applyAlignment="1" applyProtection="1">
      <alignment vertical="center"/>
    </xf>
    <xf numFmtId="0" fontId="17" fillId="9" borderId="2" xfId="0" applyFont="1" applyFill="1" applyBorder="1" applyAlignment="1" applyProtection="1">
      <alignment horizontal="center" vertical="center" wrapText="1"/>
    </xf>
    <xf numFmtId="0" fontId="17" fillId="9" borderId="9" xfId="0" applyFont="1" applyFill="1" applyBorder="1" applyAlignment="1" applyProtection="1">
      <alignment horizontal="center" vertical="center" wrapText="1"/>
    </xf>
    <xf numFmtId="0" fontId="5" fillId="9" borderId="2" xfId="0" applyFont="1" applyFill="1" applyBorder="1" applyAlignment="1" applyProtection="1">
      <alignment horizontal="center" vertical="center"/>
    </xf>
    <xf numFmtId="0" fontId="17" fillId="9" borderId="2" xfId="0" applyFont="1" applyFill="1" applyBorder="1" applyAlignment="1" applyProtection="1">
      <alignment horizontal="center" vertical="center"/>
    </xf>
    <xf numFmtId="0" fontId="17" fillId="9" borderId="2" xfId="0" applyFont="1" applyFill="1" applyBorder="1" applyAlignment="1" applyProtection="1">
      <alignment vertical="center" wrapText="1"/>
    </xf>
    <xf numFmtId="0" fontId="12" fillId="9" borderId="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vertical="center" wrapText="1"/>
    </xf>
    <xf numFmtId="0" fontId="12" fillId="9" borderId="14" xfId="0" applyFont="1" applyFill="1" applyBorder="1" applyAlignment="1" applyProtection="1">
      <alignment horizontal="center" vertical="center" wrapText="1"/>
    </xf>
    <xf numFmtId="0" fontId="12" fillId="9" borderId="15" xfId="0" applyFont="1" applyFill="1" applyBorder="1" applyAlignment="1" applyProtection="1">
      <alignment horizontal="center" vertical="center" wrapText="1"/>
    </xf>
    <xf numFmtId="0" fontId="31" fillId="9" borderId="2" xfId="0" applyFont="1" applyFill="1" applyBorder="1" applyAlignment="1" applyProtection="1">
      <alignment horizontal="center" vertical="center" wrapText="1"/>
    </xf>
    <xf numFmtId="0" fontId="3" fillId="9" borderId="2" xfId="0" applyFont="1" applyFill="1" applyBorder="1" applyAlignment="1" applyProtection="1">
      <alignment horizontal="center"/>
    </xf>
    <xf numFmtId="0" fontId="17" fillId="9" borderId="2" xfId="0" applyFont="1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/>
    </xf>
    <xf numFmtId="7" fontId="8" fillId="9" borderId="2" xfId="0" applyNumberFormat="1" applyFont="1" applyFill="1" applyBorder="1" applyAlignment="1" applyProtection="1">
      <alignment horizontal="center"/>
    </xf>
    <xf numFmtId="0" fontId="29" fillId="9" borderId="13" xfId="0" applyFont="1" applyFill="1" applyBorder="1" applyAlignment="1" applyProtection="1">
      <alignment horizontal="left"/>
    </xf>
    <xf numFmtId="0" fontId="17" fillId="9" borderId="14" xfId="0" applyFont="1" applyFill="1" applyBorder="1" applyAlignment="1" applyProtection="1">
      <alignment horizontal="center"/>
    </xf>
    <xf numFmtId="0" fontId="17" fillId="9" borderId="15" xfId="0" applyFont="1" applyFill="1" applyBorder="1" applyAlignment="1" applyProtection="1">
      <alignment horizontal="center"/>
    </xf>
    <xf numFmtId="0" fontId="12" fillId="9" borderId="2" xfId="0" applyFont="1" applyFill="1" applyBorder="1" applyAlignment="1" applyProtection="1">
      <alignment horizontal="center" vertical="center"/>
    </xf>
    <xf numFmtId="0" fontId="5" fillId="9" borderId="2" xfId="0" applyFont="1" applyFill="1" applyBorder="1" applyProtection="1"/>
    <xf numFmtId="0" fontId="5" fillId="9" borderId="30" xfId="0" applyFont="1" applyFill="1" applyBorder="1" applyProtection="1"/>
    <xf numFmtId="0" fontId="8" fillId="9" borderId="2" xfId="0" applyFont="1" applyFill="1" applyBorder="1" applyAlignment="1" applyProtection="1">
      <alignment horizontal="center" vertical="center" wrapText="1"/>
    </xf>
    <xf numFmtId="0" fontId="3" fillId="10" borderId="2" xfId="0" applyFont="1" applyFill="1" applyBorder="1" applyAlignment="1" applyProtection="1">
      <alignment horizontal="center" vertical="center"/>
    </xf>
    <xf numFmtId="0" fontId="3" fillId="10" borderId="2" xfId="0" applyFont="1" applyFill="1" applyBorder="1" applyAlignment="1" applyProtection="1">
      <alignment horizontal="center"/>
    </xf>
    <xf numFmtId="0" fontId="3" fillId="10" borderId="2" xfId="0" applyFont="1" applyFill="1" applyBorder="1" applyProtection="1"/>
    <xf numFmtId="44" fontId="2" fillId="10" borderId="2" xfId="2" applyFont="1" applyFill="1" applyBorder="1" applyProtection="1"/>
    <xf numFmtId="0" fontId="3" fillId="10" borderId="2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17" fillId="9" borderId="2" xfId="0" applyFont="1" applyFill="1" applyBorder="1" applyAlignment="1" applyProtection="1">
      <alignment horizontal="center" vertical="center"/>
    </xf>
    <xf numFmtId="0" fontId="3" fillId="10" borderId="1" xfId="0" applyFont="1" applyFill="1" applyBorder="1" applyAlignment="1" applyProtection="1">
      <alignment horizontal="center" vertical="center"/>
    </xf>
    <xf numFmtId="0" fontId="3" fillId="10" borderId="21" xfId="0" applyFont="1" applyFill="1" applyBorder="1" applyAlignment="1" applyProtection="1">
      <alignment horizontal="center" vertical="center"/>
    </xf>
    <xf numFmtId="0" fontId="3" fillId="10" borderId="2" xfId="0" applyFont="1" applyFill="1" applyBorder="1" applyAlignment="1" applyProtection="1">
      <alignment horizontal="center" vertical="center"/>
    </xf>
    <xf numFmtId="0" fontId="17" fillId="9" borderId="2" xfId="0" applyFont="1" applyFill="1" applyBorder="1" applyAlignment="1" applyProtection="1">
      <alignment horizontal="center" vertical="center" wrapText="1"/>
    </xf>
    <xf numFmtId="0" fontId="6" fillId="9" borderId="2" xfId="0" applyFont="1" applyFill="1" applyBorder="1" applyAlignment="1" applyProtection="1">
      <alignment horizontal="center" vertical="center"/>
    </xf>
    <xf numFmtId="0" fontId="6" fillId="9" borderId="22" xfId="0" quotePrefix="1" applyFont="1" applyFill="1" applyBorder="1" applyAlignment="1" applyProtection="1">
      <alignment horizontal="center" vertical="center"/>
    </xf>
    <xf numFmtId="0" fontId="6" fillId="9" borderId="23" xfId="0" applyFont="1" applyFill="1" applyBorder="1" applyAlignment="1" applyProtection="1">
      <alignment horizontal="center" vertical="center"/>
    </xf>
    <xf numFmtId="0" fontId="6" fillId="9" borderId="24" xfId="0" applyFont="1" applyFill="1" applyBorder="1" applyAlignment="1" applyProtection="1">
      <alignment horizontal="center" vertical="center"/>
    </xf>
    <xf numFmtId="0" fontId="6" fillId="9" borderId="22" xfId="0" applyFont="1" applyFill="1" applyBorder="1" applyAlignment="1" applyProtection="1">
      <alignment horizontal="center" vertical="center"/>
    </xf>
    <xf numFmtId="0" fontId="32" fillId="10" borderId="13" xfId="0" applyFont="1" applyFill="1" applyBorder="1" applyAlignment="1" applyProtection="1">
      <alignment horizontal="center" vertical="center"/>
    </xf>
    <xf numFmtId="0" fontId="32" fillId="10" borderId="14" xfId="0" applyFont="1" applyFill="1" applyBorder="1" applyAlignment="1" applyProtection="1">
      <alignment horizontal="center" vertical="center"/>
    </xf>
    <xf numFmtId="0" fontId="32" fillId="10" borderId="15" xfId="0" applyFont="1" applyFill="1" applyBorder="1" applyAlignment="1" applyProtection="1">
      <alignment horizontal="center" vertical="center"/>
    </xf>
    <xf numFmtId="0" fontId="32" fillId="10" borderId="5" xfId="0" applyFont="1" applyFill="1" applyBorder="1" applyAlignment="1" applyProtection="1">
      <alignment horizontal="center" vertical="center"/>
    </xf>
    <xf numFmtId="0" fontId="32" fillId="10" borderId="6" xfId="0" applyFont="1" applyFill="1" applyBorder="1" applyAlignment="1" applyProtection="1">
      <alignment horizontal="center" vertical="center"/>
    </xf>
    <xf numFmtId="0" fontId="32" fillId="10" borderId="7" xfId="0" applyFont="1" applyFill="1" applyBorder="1" applyAlignment="1" applyProtection="1">
      <alignment horizontal="center" vertical="center"/>
    </xf>
    <xf numFmtId="0" fontId="7" fillId="9" borderId="25" xfId="0" applyFont="1" applyFill="1" applyBorder="1" applyAlignment="1" applyProtection="1">
      <alignment horizontal="center" vertical="center"/>
    </xf>
    <xf numFmtId="0" fontId="7" fillId="9" borderId="26" xfId="0" applyFont="1" applyFill="1" applyBorder="1" applyAlignment="1" applyProtection="1">
      <alignment horizontal="center" vertical="center"/>
    </xf>
    <xf numFmtId="0" fontId="7" fillId="9" borderId="27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0" fillId="0" borderId="37" xfId="0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5" fillId="9" borderId="2" xfId="0" applyFont="1" applyFill="1" applyBorder="1" applyAlignment="1" applyProtection="1">
      <alignment horizontal="center" vertical="center"/>
    </xf>
    <xf numFmtId="0" fontId="22" fillId="10" borderId="2" xfId="0" applyFont="1" applyFill="1" applyBorder="1" applyAlignment="1" applyProtection="1">
      <alignment horizontal="center" vertical="center"/>
    </xf>
    <xf numFmtId="0" fontId="29" fillId="9" borderId="13" xfId="0" applyFont="1" applyFill="1" applyBorder="1" applyAlignment="1" applyProtection="1">
      <alignment horizontal="center" vertical="center" wrapText="1"/>
    </xf>
    <xf numFmtId="0" fontId="29" fillId="9" borderId="14" xfId="0" applyFont="1" applyFill="1" applyBorder="1" applyAlignment="1" applyProtection="1">
      <alignment horizontal="center" vertical="center" wrapText="1"/>
    </xf>
    <xf numFmtId="0" fontId="29" fillId="9" borderId="15" xfId="0" applyFont="1" applyFill="1" applyBorder="1" applyAlignment="1" applyProtection="1">
      <alignment horizontal="center" vertical="center" wrapText="1"/>
    </xf>
    <xf numFmtId="0" fontId="29" fillId="9" borderId="3" xfId="0" applyFont="1" applyFill="1" applyBorder="1" applyAlignment="1" applyProtection="1">
      <alignment horizontal="center" vertical="center" wrapText="1"/>
    </xf>
    <xf numFmtId="0" fontId="29" fillId="9" borderId="2" xfId="0" applyFont="1" applyFill="1" applyBorder="1" applyAlignment="1" applyProtection="1">
      <alignment horizontal="center" vertical="center" wrapText="1"/>
    </xf>
    <xf numFmtId="0" fontId="29" fillId="9" borderId="4" xfId="0" applyFont="1" applyFill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top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26" fillId="0" borderId="8" xfId="6" applyBorder="1" applyAlignment="1" applyProtection="1">
      <alignment horizontal="left" vertical="center"/>
    </xf>
    <xf numFmtId="0" fontId="26" fillId="0" borderId="34" xfId="6" applyBorder="1" applyAlignment="1" applyProtection="1">
      <alignment horizontal="left" vertical="center"/>
    </xf>
    <xf numFmtId="0" fontId="26" fillId="0" borderId="35" xfId="6" applyBorder="1" applyAlignment="1" applyProtection="1">
      <alignment horizontal="left" vertical="center"/>
    </xf>
    <xf numFmtId="0" fontId="30" fillId="9" borderId="13" xfId="0" applyFont="1" applyFill="1" applyBorder="1" applyAlignment="1" applyProtection="1">
      <alignment horizontal="center" vertical="center" wrapText="1"/>
    </xf>
    <xf numFmtId="0" fontId="30" fillId="9" borderId="14" xfId="0" applyFont="1" applyFill="1" applyBorder="1" applyAlignment="1" applyProtection="1">
      <alignment horizontal="center" vertical="center" wrapText="1"/>
    </xf>
    <xf numFmtId="0" fontId="30" fillId="9" borderId="15" xfId="0" applyFont="1" applyFill="1" applyBorder="1" applyAlignment="1" applyProtection="1">
      <alignment horizontal="center" vertical="center" wrapText="1"/>
    </xf>
    <xf numFmtId="0" fontId="26" fillId="0" borderId="1" xfId="6" applyBorder="1" applyAlignment="1" applyProtection="1">
      <alignment horizontal="left" vertical="center"/>
      <protection locked="0"/>
    </xf>
    <xf numFmtId="0" fontId="26" fillId="0" borderId="12" xfId="6" applyBorder="1" applyAlignment="1" applyProtection="1">
      <alignment horizontal="left" vertical="center"/>
      <protection locked="0"/>
    </xf>
    <xf numFmtId="0" fontId="26" fillId="0" borderId="28" xfId="6" applyBorder="1" applyAlignment="1" applyProtection="1">
      <alignment horizontal="left" vertical="center"/>
      <protection locked="0"/>
    </xf>
    <xf numFmtId="0" fontId="23" fillId="10" borderId="25" xfId="0" applyFont="1" applyFill="1" applyBorder="1" applyAlignment="1" applyProtection="1">
      <alignment horizontal="center" vertical="center" wrapText="1"/>
    </xf>
    <xf numFmtId="0" fontId="23" fillId="10" borderId="26" xfId="0" applyFont="1" applyFill="1" applyBorder="1" applyAlignment="1" applyProtection="1">
      <alignment horizontal="center" vertical="center" wrapText="1"/>
    </xf>
    <xf numFmtId="0" fontId="23" fillId="10" borderId="27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3" fillId="10" borderId="1" xfId="0" applyFont="1" applyFill="1" applyBorder="1" applyAlignment="1" applyProtection="1">
      <alignment horizontal="center"/>
    </xf>
    <xf numFmtId="0" fontId="3" fillId="10" borderId="21" xfId="0" applyFont="1" applyFill="1" applyBorder="1" applyAlignment="1" applyProtection="1">
      <alignment horizontal="center"/>
    </xf>
    <xf numFmtId="0" fontId="29" fillId="9" borderId="3" xfId="0" applyFont="1" applyFill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</xf>
    <xf numFmtId="0" fontId="24" fillId="6" borderId="6" xfId="0" applyFont="1" applyFill="1" applyBorder="1" applyAlignment="1" applyProtection="1">
      <alignment horizontal="center"/>
    </xf>
    <xf numFmtId="0" fontId="29" fillId="9" borderId="33" xfId="0" applyFont="1" applyFill="1" applyBorder="1" applyAlignment="1" applyProtection="1">
      <alignment horizontal="left" vertical="center" wrapText="1"/>
    </xf>
    <xf numFmtId="0" fontId="29" fillId="9" borderId="36" xfId="0" applyFont="1" applyFill="1" applyBorder="1" applyAlignment="1" applyProtection="1">
      <alignment horizontal="left" vertical="center" wrapText="1"/>
    </xf>
    <xf numFmtId="0" fontId="29" fillId="9" borderId="11" xfId="0" applyFont="1" applyFill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21" fillId="0" borderId="10" xfId="0" applyFont="1" applyBorder="1" applyAlignment="1" applyProtection="1">
      <alignment horizontal="left"/>
    </xf>
    <xf numFmtId="0" fontId="3" fillId="10" borderId="2" xfId="0" applyFont="1" applyFill="1" applyBorder="1" applyAlignment="1" applyProtection="1">
      <alignment horizontal="center"/>
    </xf>
    <xf numFmtId="0" fontId="17" fillId="9" borderId="14" xfId="0" applyFont="1" applyFill="1" applyBorder="1" applyAlignment="1" applyProtection="1">
      <alignment horizontal="center"/>
    </xf>
    <xf numFmtId="0" fontId="16" fillId="0" borderId="2" xfId="0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29" fillId="9" borderId="2" xfId="0" applyFont="1" applyFill="1" applyBorder="1" applyAlignment="1" applyProtection="1">
      <alignment horizontal="left" vertical="center" wrapText="1"/>
    </xf>
    <xf numFmtId="0" fontId="24" fillId="10" borderId="2" xfId="0" applyFont="1" applyFill="1" applyBorder="1" applyAlignment="1" applyProtection="1">
      <alignment horizontal="center"/>
    </xf>
    <xf numFmtId="0" fontId="3" fillId="10" borderId="12" xfId="0" applyFont="1" applyFill="1" applyBorder="1" applyAlignment="1" applyProtection="1">
      <alignment horizontal="center"/>
    </xf>
    <xf numFmtId="0" fontId="22" fillId="8" borderId="0" xfId="0" applyFont="1" applyFill="1" applyBorder="1" applyAlignment="1" applyProtection="1">
      <alignment horizontal="center" vertical="center" wrapText="1"/>
    </xf>
    <xf numFmtId="0" fontId="2" fillId="8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 wrapText="1"/>
    </xf>
    <xf numFmtId="0" fontId="5" fillId="0" borderId="21" xfId="0" applyFont="1" applyFill="1" applyBorder="1" applyAlignment="1" applyProtection="1">
      <alignment horizontal="left" wrapText="1"/>
    </xf>
    <xf numFmtId="0" fontId="21" fillId="0" borderId="13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44" fontId="7" fillId="0" borderId="15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Fill="1" applyBorder="1" applyAlignment="1" applyProtection="1">
      <alignment horizontal="center"/>
      <protection locked="0"/>
    </xf>
    <xf numFmtId="165" fontId="3" fillId="10" borderId="2" xfId="0" applyNumberFormat="1" applyFont="1" applyFill="1" applyBorder="1" applyAlignment="1" applyProtection="1">
      <alignment horizontal="center" vertical="center"/>
    </xf>
    <xf numFmtId="0" fontId="17" fillId="9" borderId="2" xfId="0" applyFont="1" applyFill="1" applyBorder="1" applyAlignment="1" applyProtection="1">
      <alignment horizontal="center"/>
    </xf>
    <xf numFmtId="44" fontId="2" fillId="10" borderId="29" xfId="0" applyNumberFormat="1" applyFont="1" applyFill="1" applyBorder="1" applyAlignment="1" applyProtection="1">
      <alignment horizontal="center"/>
    </xf>
    <xf numFmtId="0" fontId="2" fillId="10" borderId="29" xfId="0" applyFont="1" applyFill="1" applyBorder="1" applyAlignment="1" applyProtection="1">
      <alignment horizontal="center"/>
    </xf>
    <xf numFmtId="44" fontId="8" fillId="0" borderId="1" xfId="2" applyFont="1" applyBorder="1" applyAlignment="1" applyProtection="1">
      <alignment horizontal="center"/>
    </xf>
    <xf numFmtId="44" fontId="8" fillId="0" borderId="12" xfId="2" applyFont="1" applyBorder="1" applyAlignment="1" applyProtection="1">
      <alignment horizontal="center"/>
    </xf>
    <xf numFmtId="44" fontId="8" fillId="0" borderId="21" xfId="2" applyFont="1" applyBorder="1" applyAlignment="1" applyProtection="1">
      <alignment horizontal="center"/>
    </xf>
    <xf numFmtId="0" fontId="12" fillId="9" borderId="2" xfId="1" applyFont="1" applyFill="1" applyBorder="1" applyAlignment="1" applyProtection="1">
      <alignment horizontal="center"/>
      <protection hidden="1"/>
    </xf>
    <xf numFmtId="0" fontId="3" fillId="10" borderId="2" xfId="0" applyFont="1" applyFill="1" applyBorder="1" applyAlignment="1" applyProtection="1">
      <alignment horizontal="left"/>
    </xf>
    <xf numFmtId="0" fontId="27" fillId="0" borderId="2" xfId="1" applyFont="1" applyFill="1" applyBorder="1" applyAlignment="1" applyProtection="1">
      <alignment horizontal="left"/>
      <protection locked="0" hidden="1"/>
    </xf>
    <xf numFmtId="44" fontId="4" fillId="0" borderId="1" xfId="2" applyFont="1" applyBorder="1" applyAlignment="1" applyProtection="1">
      <alignment horizontal="center"/>
      <protection locked="0"/>
    </xf>
    <xf numFmtId="44" fontId="4" fillId="0" borderId="12" xfId="2" applyFont="1" applyBorder="1" applyAlignment="1" applyProtection="1">
      <alignment horizontal="center"/>
      <protection locked="0"/>
    </xf>
    <xf numFmtId="44" fontId="4" fillId="0" borderId="21" xfId="2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</xf>
    <xf numFmtId="0" fontId="5" fillId="9" borderId="2" xfId="0" applyFont="1" applyFill="1" applyBorder="1" applyAlignment="1" applyProtection="1">
      <alignment horizontal="left" vertical="center" wrapText="1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8" fontId="11" fillId="0" borderId="4" xfId="2" applyNumberFormat="1" applyFont="1" applyFill="1" applyBorder="1" applyAlignment="1" applyProtection="1">
      <alignment horizontal="center" vertical="center"/>
      <protection locked="0"/>
    </xf>
    <xf numFmtId="8" fontId="11" fillId="3" borderId="4" xfId="2" applyNumberFormat="1" applyFont="1" applyFill="1" applyBorder="1" applyAlignment="1" applyProtection="1">
      <alignment horizontal="center" vertical="center"/>
      <protection locked="0"/>
    </xf>
    <xf numFmtId="8" fontId="11" fillId="3" borderId="7" xfId="2" applyNumberFormat="1" applyFont="1" applyFill="1" applyBorder="1" applyAlignment="1" applyProtection="1">
      <alignment horizontal="center" vertical="center"/>
      <protection locked="0"/>
    </xf>
  </cellXfs>
  <cellStyles count="8">
    <cellStyle name="20% - Énfasis1" xfId="1" builtinId="30"/>
    <cellStyle name="Millares 2" xfId="5"/>
    <cellStyle name="Millares 3" xfId="7"/>
    <cellStyle name="Moneda" xfId="2" builtinId="4"/>
    <cellStyle name="Normal" xfId="0" builtinId="0"/>
    <cellStyle name="Normal 3" xfId="6"/>
    <cellStyle name="Normal 5" xfId="3"/>
    <cellStyle name="Porcentaje" xfId="4" builtinId="5"/>
  </cellStyles>
  <dxfs count="0"/>
  <tableStyles count="0" defaultTableStyle="TableStyleMedium2" defaultPivotStyle="PivotStyleLight16"/>
  <colors>
    <mruColors>
      <color rgb="FFFF6600"/>
      <color rgb="FFFDEADF"/>
      <color rgb="FF376A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INCORPORADOS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RPP_2018!$C$12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RPP_2018!$B$13:$B$16</c:f>
              <c:strCache>
                <c:ptCount val="4"/>
                <c:pt idx="0">
                  <c:v>ALFABETIZACIÓN</c:v>
                </c:pt>
                <c:pt idx="1">
                  <c:v>INICIAL</c:v>
                </c:pt>
                <c:pt idx="2">
                  <c:v>INTERMEDIO</c:v>
                </c:pt>
                <c:pt idx="3">
                  <c:v>AVANZADO</c:v>
                </c:pt>
              </c:strCache>
            </c:strRef>
          </c:cat>
          <c:val>
            <c:numRef>
              <c:f>RPP_2018!$C$13:$C$16</c:f>
              <c:numCache>
                <c:formatCode>General</c:formatCode>
                <c:ptCount val="4"/>
                <c:pt idx="0">
                  <c:v>216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E9-49D0-9318-855494078FBC}"/>
            </c:ext>
          </c:extLst>
        </c:ser>
        <c:ser>
          <c:idx val="1"/>
          <c:order val="1"/>
          <c:tx>
            <c:strRef>
              <c:f>RPP_2018!$D$12</c:f>
              <c:strCache>
                <c:ptCount val="1"/>
                <c:pt idx="0">
                  <c:v>LOGRO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RPP_2018!$B$13:$B$16</c:f>
              <c:strCache>
                <c:ptCount val="4"/>
                <c:pt idx="0">
                  <c:v>ALFABETIZACIÓN</c:v>
                </c:pt>
                <c:pt idx="1">
                  <c:v>INICIAL</c:v>
                </c:pt>
                <c:pt idx="2">
                  <c:v>INTERMEDIO</c:v>
                </c:pt>
                <c:pt idx="3">
                  <c:v>AVANZADO</c:v>
                </c:pt>
              </c:strCache>
            </c:strRef>
          </c:cat>
          <c:val>
            <c:numRef>
              <c:f>RPP_2018!$D$13:$D$16</c:f>
              <c:numCache>
                <c:formatCode>General</c:formatCode>
                <c:ptCount val="4"/>
                <c:pt idx="0">
                  <c:v>112</c:v>
                </c:pt>
                <c:pt idx="1">
                  <c:v>456</c:v>
                </c:pt>
                <c:pt idx="2">
                  <c:v>370</c:v>
                </c:pt>
                <c:pt idx="3" formatCode="#,##0">
                  <c:v>1067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E9-49D0-9318-85549407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45744"/>
        <c:axId val="383158976"/>
      </c:barChart>
      <c:catAx>
        <c:axId val="387345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83158976"/>
        <c:crosses val="autoZero"/>
        <c:auto val="1"/>
        <c:lblAlgn val="ctr"/>
        <c:lblOffset val="100"/>
        <c:noMultiLvlLbl val="0"/>
      </c:catAx>
      <c:valAx>
        <c:axId val="383158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7345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40718999636145"/>
          <c:y val="9.8140873527658157E-2"/>
          <c:w val="0.80908364771132169"/>
          <c:h val="0.7059214271793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RPP_2018!$D$43</c:f>
              <c:strCache>
                <c:ptCount val="1"/>
                <c:pt idx="0">
                  <c:v>MINISTRADO A MARZO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RPP_2018!$B$44:$B$47</c:f>
              <c:numCache>
                <c:formatCode>General</c:formatCode>
                <c:ptCount val="1"/>
                <c:pt idx="0">
                  <c:v>4000</c:v>
                </c:pt>
              </c:numCache>
            </c:numRef>
          </c:cat>
          <c:val>
            <c:numRef>
              <c:f>RPP_2018!$D$44:$D$47</c:f>
              <c:numCache>
                <c:formatCode>"$"#,##0.00_);\("$"#,##0.00\)</c:formatCode>
                <c:ptCount val="1"/>
                <c:pt idx="0">
                  <c:v>2076972.9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9D-4ADA-880A-1699368FBDA8}"/>
            </c:ext>
          </c:extLst>
        </c:ser>
        <c:ser>
          <c:idx val="2"/>
          <c:order val="1"/>
          <c:tx>
            <c:strRef>
              <c:f>RPP_2018!$I$43</c:f>
              <c:strCache>
                <c:ptCount val="1"/>
                <c:pt idx="0">
                  <c:v>EJERCIDO+COMP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numRef>
              <c:f>RPP_2018!$B$44:$B$47</c:f>
              <c:numCache>
                <c:formatCode>General</c:formatCode>
                <c:ptCount val="1"/>
                <c:pt idx="0">
                  <c:v>4000</c:v>
                </c:pt>
              </c:numCache>
            </c:numRef>
          </c:cat>
          <c:val>
            <c:numRef>
              <c:f>RPP_2018!$I$44:$I$47</c:f>
              <c:numCache>
                <c:formatCode>"$"#,##0.00_);\("$"#,##0.00\)</c:formatCode>
                <c:ptCount val="1"/>
                <c:pt idx="0">
                  <c:v>2076972.9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9D-4ADA-880A-1699368FB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162784"/>
        <c:axId val="383157888"/>
      </c:barChart>
      <c:lineChart>
        <c:grouping val="standard"/>
        <c:varyColors val="0"/>
        <c:ser>
          <c:idx val="1"/>
          <c:order val="2"/>
          <c:tx>
            <c:strRef>
              <c:f>RPP_2018!$G$43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-0.7097962595972697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79D-4ADA-880A-1699368FBD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011203297574381E-3"/>
                  <c:y val="-0.7097962595972697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9D-4ADA-880A-1699368FBDA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369127516778655E-3"/>
                  <c:y val="-0.70979664771858419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79D-4ADA-880A-1699368FBDA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16345188395075E-2"/>
                  <c:y val="-0.70422565166263928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79D-4ADA-880A-1699368FBDA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RPP_2018!$B$44:$B$46</c:f>
            </c:multiLvlStrRef>
          </c:cat>
          <c:val>
            <c:numRef>
              <c:f>RPP_2018!$G$44:$G$47</c:f>
              <c:numCache>
                <c:formatCode>General</c:formatCode>
                <c:ptCount val="1"/>
                <c:pt idx="0">
                  <c:v>0.17314331367267716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79D-4ADA-880A-1699368FB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155712"/>
        <c:axId val="383156256"/>
      </c:lineChart>
      <c:catAx>
        <c:axId val="38316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3157888"/>
        <c:crosses val="autoZero"/>
        <c:auto val="1"/>
        <c:lblAlgn val="ctr"/>
        <c:lblOffset val="100"/>
        <c:noMultiLvlLbl val="0"/>
      </c:catAx>
      <c:valAx>
        <c:axId val="383157888"/>
        <c:scaling>
          <c:orientation val="minMax"/>
        </c:scaling>
        <c:delete val="0"/>
        <c:axPos val="l"/>
        <c:numFmt formatCode="&quot;$&quot;#,##0.00_);\(&quot;$&quot;#,##0.00\)" sourceLinked="1"/>
        <c:majorTickMark val="out"/>
        <c:minorTickMark val="none"/>
        <c:tickLblPos val="nextTo"/>
        <c:crossAx val="383162784"/>
        <c:crosses val="autoZero"/>
        <c:crossBetween val="between"/>
      </c:valAx>
      <c:catAx>
        <c:axId val="38315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156256"/>
        <c:crosses val="autoZero"/>
        <c:auto val="1"/>
        <c:lblAlgn val="ctr"/>
        <c:lblOffset val="100"/>
        <c:noMultiLvlLbl val="0"/>
      </c:catAx>
      <c:valAx>
        <c:axId val="3831562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83155712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</c:legendEntry>
      <c:layout>
        <c:manualLayout>
          <c:xMode val="edge"/>
          <c:yMode val="edge"/>
          <c:x val="0.15696778171184977"/>
          <c:y val="0.89349737532808404"/>
          <c:w val="0.77286025823953219"/>
          <c:h val="7.9968735525706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19029507605072"/>
          <c:y val="2.671894372642826E-2"/>
          <c:w val="0.7889434799054702"/>
          <c:h val="0.80136162699365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RPP_2018!$C$71</c:f>
              <c:strCache>
                <c:ptCount val="1"/>
                <c:pt idx="0">
                  <c:v>PRESUPUESTO ORIGINAL ANUAL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RPP_2018!$B$72:$B$76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cat>
          <c:val>
            <c:numRef>
              <c:f>RPP_2018!$D$72:$D$76</c:f>
              <c:numCache>
                <c:formatCode>"$"#,##0.00_);\("$"#,##0.00\)</c:formatCode>
                <c:ptCount val="4"/>
                <c:pt idx="0">
                  <c:v>6413458</c:v>
                </c:pt>
                <c:pt idx="1">
                  <c:v>707508</c:v>
                </c:pt>
                <c:pt idx="2">
                  <c:v>1868411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E5-424C-83F7-EA1772F3B1ED}"/>
            </c:ext>
          </c:extLst>
        </c:ser>
        <c:ser>
          <c:idx val="2"/>
          <c:order val="1"/>
          <c:tx>
            <c:strRef>
              <c:f>RPP_2018!$I$71</c:f>
              <c:strCache>
                <c:ptCount val="1"/>
                <c:pt idx="0">
                  <c:v>EJERCIDO+COMP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numRef>
              <c:f>RPP_2018!$B$72:$B$76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cat>
          <c:val>
            <c:numRef>
              <c:f>RPP_2018!$I$72:$I$76</c:f>
              <c:numCache>
                <c:formatCode>"$"#,##0.00_);\("$"#,##0.00\)</c:formatCode>
                <c:ptCount val="4"/>
                <c:pt idx="0">
                  <c:v>5463577.4299999997</c:v>
                </c:pt>
                <c:pt idx="1">
                  <c:v>388305.82</c:v>
                </c:pt>
                <c:pt idx="2">
                  <c:v>1110477.27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E5-424C-83F7-EA1772F3B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504896"/>
        <c:axId val="380495648"/>
      </c:barChart>
      <c:lineChart>
        <c:grouping val="standard"/>
        <c:varyColors val="0"/>
        <c:ser>
          <c:idx val="1"/>
          <c:order val="2"/>
          <c:tx>
            <c:strRef>
              <c:f>RPP_2018!$G$71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9626909052475824E-2"/>
                  <c:y val="-0.802671672480918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0E5-424C-83F7-EA1772F3B1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431133188888236E-2"/>
                  <c:y val="-0.799342239782067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0E5-424C-83F7-EA1772F3B1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213655340062356E-2"/>
                  <c:y val="-0.796013069222630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0E5-424C-83F7-EA1772F3B1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597156899011784E-2"/>
                  <c:y val="-0.796013069222630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0E5-424C-83F7-EA1772F3B1E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641424016628793E-2"/>
                  <c:y val="-0.80267141034150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0E5-424C-83F7-EA1772F3B1ED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anchor="t" anchorCtr="1"/>
              <a:lstStyle/>
              <a:p>
                <a:pPr>
                  <a:defRPr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RPP_2018!$G$72:$G$76</c:f>
              <c:numCache>
                <c:formatCode>0.0%</c:formatCode>
                <c:ptCount val="4"/>
                <c:pt idx="0">
                  <c:v>0</c:v>
                </c:pt>
                <c:pt idx="1">
                  <c:v>0.17681770245164111</c:v>
                </c:pt>
                <c:pt idx="2">
                  <c:v>0.20299897502156622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0E5-424C-83F7-EA1772F3B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97280"/>
        <c:axId val="380499456"/>
      </c:lineChart>
      <c:catAx>
        <c:axId val="38050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0495648"/>
        <c:crosses val="autoZero"/>
        <c:auto val="1"/>
        <c:lblAlgn val="ctr"/>
        <c:lblOffset val="100"/>
        <c:noMultiLvlLbl val="0"/>
      </c:catAx>
      <c:valAx>
        <c:axId val="380495648"/>
        <c:scaling>
          <c:orientation val="minMax"/>
        </c:scaling>
        <c:delete val="0"/>
        <c:axPos val="l"/>
        <c:numFmt formatCode="&quot;$&quot;#,##0.00_);\(&quot;$&quot;#,##0.00\)" sourceLinked="1"/>
        <c:majorTickMark val="out"/>
        <c:minorTickMark val="none"/>
        <c:tickLblPos val="nextTo"/>
        <c:crossAx val="380504896"/>
        <c:crosses val="autoZero"/>
        <c:crossBetween val="between"/>
      </c:valAx>
      <c:catAx>
        <c:axId val="380497280"/>
        <c:scaling>
          <c:orientation val="minMax"/>
        </c:scaling>
        <c:delete val="1"/>
        <c:axPos val="b"/>
        <c:majorTickMark val="out"/>
        <c:minorTickMark val="none"/>
        <c:tickLblPos val="nextTo"/>
        <c:crossAx val="380499456"/>
        <c:crosses val="autoZero"/>
        <c:auto val="1"/>
        <c:lblAlgn val="ctr"/>
        <c:lblOffset val="100"/>
        <c:noMultiLvlLbl val="0"/>
      </c:catAx>
      <c:valAx>
        <c:axId val="38049945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380497280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</c:legendEntry>
      <c:layout>
        <c:manualLayout>
          <c:xMode val="edge"/>
          <c:yMode val="edge"/>
          <c:x val="0.15696778171184977"/>
          <c:y val="0.89349748987112276"/>
          <c:w val="0.66454931388609984"/>
          <c:h val="6.02012030291724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UCN'S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RPP_2018!$E$11:$E$12</c:f>
              <c:strCache>
                <c:ptCount val="2"/>
                <c:pt idx="0">
                  <c:v>UCN'S</c:v>
                </c:pt>
                <c:pt idx="1">
                  <c:v>META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RPP_2018!$B$13:$B$16</c:f>
              <c:strCache>
                <c:ptCount val="4"/>
                <c:pt idx="0">
                  <c:v>ALFABETIZACIÓN</c:v>
                </c:pt>
                <c:pt idx="1">
                  <c:v>INICIAL</c:v>
                </c:pt>
                <c:pt idx="2">
                  <c:v>INTERMEDIO</c:v>
                </c:pt>
                <c:pt idx="3">
                  <c:v>AVANZADO</c:v>
                </c:pt>
              </c:strCache>
            </c:strRef>
          </c:cat>
          <c:val>
            <c:numRef>
              <c:f>RPP_2018!$E$13:$E$16</c:f>
              <c:numCache>
                <c:formatCode>General</c:formatCode>
                <c:ptCount val="4"/>
                <c:pt idx="0">
                  <c:v>273</c:v>
                </c:pt>
                <c:pt idx="1">
                  <c:v>235</c:v>
                </c:pt>
                <c:pt idx="2">
                  <c:v>375</c:v>
                </c:pt>
                <c:pt idx="3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82-4379-B12B-2E847CA89D96}"/>
            </c:ext>
          </c:extLst>
        </c:ser>
        <c:ser>
          <c:idx val="1"/>
          <c:order val="1"/>
          <c:tx>
            <c:strRef>
              <c:f>RPP_2018!$F$11:$F$12</c:f>
              <c:strCache>
                <c:ptCount val="2"/>
                <c:pt idx="0">
                  <c:v>UCN'S</c:v>
                </c:pt>
                <c:pt idx="1">
                  <c:v>LOGRO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RPP_2018!$B$13:$B$16</c:f>
              <c:strCache>
                <c:ptCount val="4"/>
                <c:pt idx="0">
                  <c:v>ALFABETIZACIÓN</c:v>
                </c:pt>
                <c:pt idx="1">
                  <c:v>INICIAL</c:v>
                </c:pt>
                <c:pt idx="2">
                  <c:v>INTERMEDIO</c:v>
                </c:pt>
                <c:pt idx="3">
                  <c:v>AVANZADO</c:v>
                </c:pt>
              </c:strCache>
            </c:strRef>
          </c:cat>
          <c:val>
            <c:numRef>
              <c:f>RPP_2018!$F$13:$F$16</c:f>
              <c:numCache>
                <c:formatCode>General</c:formatCode>
                <c:ptCount val="4"/>
                <c:pt idx="0">
                  <c:v>122</c:v>
                </c:pt>
                <c:pt idx="1">
                  <c:v>166</c:v>
                </c:pt>
                <c:pt idx="2">
                  <c:v>251</c:v>
                </c:pt>
                <c:pt idx="3">
                  <c:v>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82-4379-B12B-2E847CA89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04864"/>
        <c:axId val="124307040"/>
      </c:barChart>
      <c:catAx>
        <c:axId val="124304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4307040"/>
        <c:crosses val="autoZero"/>
        <c:auto val="1"/>
        <c:lblAlgn val="ctr"/>
        <c:lblOffset val="100"/>
        <c:noMultiLvlLbl val="0"/>
      </c:catAx>
      <c:valAx>
        <c:axId val="124307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4304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18</xdr:row>
      <xdr:rowOff>66675</xdr:rowOff>
    </xdr:from>
    <xdr:to>
      <xdr:col>7</xdr:col>
      <xdr:colOff>933450</xdr:colOff>
      <xdr:row>36</xdr:row>
      <xdr:rowOff>28575</xdr:rowOff>
    </xdr:to>
    <xdr:graphicFrame macro="">
      <xdr:nvGraphicFramePr>
        <xdr:cNvPr id="110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49</xdr:row>
      <xdr:rowOff>114300</xdr:rowOff>
    </xdr:from>
    <xdr:to>
      <xdr:col>7</xdr:col>
      <xdr:colOff>981075</xdr:colOff>
      <xdr:row>62</xdr:row>
      <xdr:rowOff>228600</xdr:rowOff>
    </xdr:to>
    <xdr:graphicFrame macro="">
      <xdr:nvGraphicFramePr>
        <xdr:cNvPr id="110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78</xdr:row>
      <xdr:rowOff>47625</xdr:rowOff>
    </xdr:from>
    <xdr:to>
      <xdr:col>7</xdr:col>
      <xdr:colOff>1133475</xdr:colOff>
      <xdr:row>91</xdr:row>
      <xdr:rowOff>152400</xdr:rowOff>
    </xdr:to>
    <xdr:graphicFrame macro="">
      <xdr:nvGraphicFramePr>
        <xdr:cNvPr id="110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15</xdr:col>
      <xdr:colOff>447675</xdr:colOff>
      <xdr:row>35</xdr:row>
      <xdr:rowOff>152400</xdr:rowOff>
    </xdr:to>
    <xdr:graphicFrame macro="">
      <xdr:nvGraphicFramePr>
        <xdr:cNvPr id="110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PP%20ENE-JUN%202013%20M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TA_LOGRO_PPTO_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o2.PLAN06CL/AppData/Local/Packages/microsoft.windowscommunicationsapps_8wekyb3d8bbwe/LocalState/Files/S0/15/VALMAR/INEA.GOB/2018/CHRIS%20RAMO%2033%20Y%20RAMO%2011%202018/PTTO%20ORIGINAL%20R33%202018%20X%20CA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ALMAR/INEA.GOB/2018/CHRIS%20RAMO%2033%20Y%20RAMO%2011%202018/PTTO%20ORIGINAL%20R33%202018%20X%20CA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o2.PLAN06CL/AppData/Local/Packages/microsoft.windowscommunicationsapps_8wekyb3d8bbwe/LocalState/Files/S0/15/Users/Administrador/Dropbox/ANTEPROYECTO_2016/RPP'S/RPPMXPARTIDA/AGOSTOXPARTIDA/RPPM_JUN_2015_AG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o2.PLAN06CL/AppData/Local/Packages/microsoft.windowscommunicationsapps_8wekyb3d8bbwe/LocalState/Files/S0/15/Users/Administrador/Dropbox/ANTEPROYECTO_2016/ANTEPROYECTOS_CALCULO/PACTADOS/RMP_AG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o2.PLAN06CL/AppData/Local/Packages/microsoft.windowscommunicationsapps_8wekyb3d8bbwe/LocalState/Files/S0/15/Users/Administrador/Dropbox/ANTEPROYECTO_2016/RPP'S/RPPMXPARTIDA/AGOSTOXPARTIDA/TODOS/RPPM_JUL_2015_A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ANEXO 1"/>
      <sheetName val="PROGRAMATICO (cuantitativo)"/>
      <sheetName val="ANEXO 2"/>
      <sheetName val="INVENTARIO DE FIGURAS"/>
      <sheetName val="ANEXO 3"/>
      <sheetName val="CAP 4000"/>
      <sheetName val="CAP 4000 (2)"/>
      <sheetName val="catalogo"/>
      <sheetName val="CATALOGO EDO_C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seleccionar nombre del EDO</v>
          </cell>
        </row>
        <row r="2">
          <cell r="A2" t="str">
            <v>AGUASCALIENTES</v>
          </cell>
        </row>
        <row r="3">
          <cell r="A3" t="str">
            <v>BAJA CALIFORNIA</v>
          </cell>
        </row>
        <row r="4">
          <cell r="A4" t="str">
            <v>BAJA CALIFORNIA SUR</v>
          </cell>
        </row>
        <row r="5">
          <cell r="A5" t="str">
            <v>CAMPECHE</v>
          </cell>
        </row>
        <row r="6">
          <cell r="A6" t="str">
            <v>CHIAPAS</v>
          </cell>
        </row>
        <row r="7">
          <cell r="A7" t="str">
            <v>CHIHUAHUA</v>
          </cell>
        </row>
        <row r="8">
          <cell r="A8" t="str">
            <v>COAHUILA</v>
          </cell>
        </row>
        <row r="9">
          <cell r="A9" t="str">
            <v>COLIMA</v>
          </cell>
        </row>
        <row r="10">
          <cell r="A10" t="str">
            <v>DISTRITO FEDERAL</v>
          </cell>
        </row>
        <row r="11">
          <cell r="A11" t="str">
            <v>DURANGO</v>
          </cell>
        </row>
        <row r="12">
          <cell r="A12" t="str">
            <v>GUANAJUATO</v>
          </cell>
        </row>
        <row r="13">
          <cell r="A13" t="str">
            <v>GUERRERO</v>
          </cell>
        </row>
        <row r="14">
          <cell r="A14" t="str">
            <v>HIDALGO</v>
          </cell>
        </row>
        <row r="15">
          <cell r="A15" t="str">
            <v>JALISCO</v>
          </cell>
        </row>
        <row r="16">
          <cell r="A16" t="str">
            <v>MEXICO</v>
          </cell>
        </row>
        <row r="17">
          <cell r="A17" t="str">
            <v>MICHOACAN</v>
          </cell>
        </row>
        <row r="18">
          <cell r="A18" t="str">
            <v>MORELOS</v>
          </cell>
        </row>
        <row r="19">
          <cell r="A19" t="str">
            <v>NAYARIT</v>
          </cell>
        </row>
        <row r="20">
          <cell r="A20" t="str">
            <v>NUEVO LEON</v>
          </cell>
        </row>
        <row r="21">
          <cell r="A21" t="str">
            <v>OAXACA</v>
          </cell>
        </row>
        <row r="22">
          <cell r="A22" t="str">
            <v>PUEBLA</v>
          </cell>
        </row>
        <row r="23">
          <cell r="A23" t="str">
            <v>QUERETARO</v>
          </cell>
        </row>
        <row r="24">
          <cell r="A24" t="str">
            <v>QUINTANA ROO</v>
          </cell>
        </row>
        <row r="25">
          <cell r="A25" t="str">
            <v>SAN LUIS POTOSI</v>
          </cell>
        </row>
        <row r="26">
          <cell r="A26" t="str">
            <v>SINALOA</v>
          </cell>
        </row>
        <row r="27">
          <cell r="A27" t="str">
            <v>SONORA</v>
          </cell>
        </row>
        <row r="28">
          <cell r="A28" t="str">
            <v>TABASCO</v>
          </cell>
        </row>
        <row r="29">
          <cell r="A29" t="str">
            <v>TAMAULIPAS</v>
          </cell>
        </row>
        <row r="30">
          <cell r="A30" t="str">
            <v>TLAXCALA</v>
          </cell>
        </row>
        <row r="31">
          <cell r="A31" t="str">
            <v>VERACRUZ</v>
          </cell>
        </row>
        <row r="32">
          <cell r="A32" t="str">
            <v>YUCATAN</v>
          </cell>
        </row>
        <row r="33">
          <cell r="A33" t="str">
            <v>ZACATECAS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S"/>
      <sheetName val="METAS"/>
    </sheetNames>
    <sheetDataSet>
      <sheetData sheetId="0">
        <row r="6">
          <cell r="D6" t="str">
            <v>ENERO</v>
          </cell>
        </row>
        <row r="7">
          <cell r="D7" t="str">
            <v>ENERO - FEBRERO</v>
          </cell>
        </row>
        <row r="8">
          <cell r="D8" t="str">
            <v>ENERO - MARZO</v>
          </cell>
        </row>
        <row r="9">
          <cell r="D9" t="str">
            <v>ENERO - ABRIL</v>
          </cell>
        </row>
        <row r="10">
          <cell r="D10" t="str">
            <v>ENERO - MAYO</v>
          </cell>
        </row>
        <row r="11">
          <cell r="D11" t="str">
            <v>ENERO - JUNIO</v>
          </cell>
        </row>
        <row r="12">
          <cell r="D12" t="str">
            <v>ENERO - JULIO</v>
          </cell>
        </row>
        <row r="13">
          <cell r="D13" t="str">
            <v>ENERO - AGOSTO</v>
          </cell>
        </row>
        <row r="14">
          <cell r="D14" t="str">
            <v>ENERO - SEPTIEMBRE</v>
          </cell>
        </row>
        <row r="15">
          <cell r="D15" t="str">
            <v>ENERO - OCTUBRE</v>
          </cell>
        </row>
        <row r="16">
          <cell r="D16" t="str">
            <v>ENERO - NOVIEMBRE</v>
          </cell>
        </row>
        <row r="17">
          <cell r="D17" t="str">
            <v>ENERO - DICIEMBRE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 33"/>
      <sheetName val="RAMO 11"/>
      <sheetName val="PPTO_ETIQUETADO"/>
      <sheetName val="TANIA"/>
      <sheetName val="CAL R33"/>
      <sheetName val="ENE-FEB"/>
      <sheetName val="ENE-ENE"/>
      <sheetName val="FIGURAS"/>
      <sheetName val="RAMO 33 GUIAS"/>
      <sheetName val="FIGURAS fijas"/>
    </sheetNames>
    <sheetDataSet>
      <sheetData sheetId="0" refreshError="1"/>
      <sheetData sheetId="1" refreshError="1"/>
      <sheetData sheetId="2" refreshError="1"/>
      <sheetData sheetId="3" refreshError="1">
        <row r="11">
          <cell r="A11" t="str">
            <v>AGUASCALIENTES</v>
          </cell>
          <cell r="B11">
            <v>11547134.039999999</v>
          </cell>
          <cell r="C11">
            <v>465200</v>
          </cell>
          <cell r="D11">
            <v>498199.09</v>
          </cell>
          <cell r="E11">
            <v>963399.09000000008</v>
          </cell>
        </row>
        <row r="12">
          <cell r="A12" t="str">
            <v>BAJA CALIFORNIA</v>
          </cell>
          <cell r="B12">
            <v>33520205.399999999</v>
          </cell>
          <cell r="C12">
            <v>627659</v>
          </cell>
          <cell r="D12">
            <v>1967113.7</v>
          </cell>
          <cell r="E12">
            <v>2594772.7000000002</v>
          </cell>
        </row>
        <row r="13">
          <cell r="A13" t="str">
            <v>BAJA CALIFORNIA SUR</v>
          </cell>
          <cell r="B13">
            <v>11084537.24</v>
          </cell>
          <cell r="C13">
            <v>463600</v>
          </cell>
          <cell r="D13">
            <v>643911.85</v>
          </cell>
          <cell r="E13">
            <v>1107511.8500000001</v>
          </cell>
        </row>
        <row r="14">
          <cell r="A14" t="str">
            <v>CAMPECHE</v>
          </cell>
          <cell r="B14">
            <v>14747293.5</v>
          </cell>
          <cell r="C14">
            <v>599400</v>
          </cell>
          <cell r="D14">
            <v>779212.74</v>
          </cell>
          <cell r="E14">
            <v>1378612.74</v>
          </cell>
        </row>
        <row r="15">
          <cell r="A15" t="str">
            <v>COAHUILA</v>
          </cell>
          <cell r="B15">
            <v>33570959.369999997</v>
          </cell>
          <cell r="C15">
            <v>981200</v>
          </cell>
          <cell r="D15">
            <v>4313468.58</v>
          </cell>
          <cell r="E15">
            <v>5294668.58</v>
          </cell>
        </row>
        <row r="16">
          <cell r="A16" t="str">
            <v>COLIMA</v>
          </cell>
          <cell r="B16">
            <v>11995686.439999999</v>
          </cell>
          <cell r="C16">
            <v>355800</v>
          </cell>
          <cell r="D16">
            <v>819386.95</v>
          </cell>
          <cell r="E16">
            <v>1175186.95</v>
          </cell>
        </row>
        <row r="17">
          <cell r="A17" t="str">
            <v>CHIAPAS</v>
          </cell>
          <cell r="B17">
            <v>150051555.97999999</v>
          </cell>
          <cell r="C17">
            <v>2402200</v>
          </cell>
          <cell r="D17">
            <v>7426819.6699999999</v>
          </cell>
          <cell r="E17">
            <v>9829019.6699999999</v>
          </cell>
        </row>
        <row r="18">
          <cell r="A18" t="str">
            <v>CHIHUAHUA</v>
          </cell>
          <cell r="B18">
            <v>56937404.18</v>
          </cell>
          <cell r="C18">
            <v>1455000</v>
          </cell>
          <cell r="D18">
            <v>3240434.28</v>
          </cell>
          <cell r="E18">
            <v>4695434.2799999993</v>
          </cell>
        </row>
        <row r="19">
          <cell r="A19" t="str">
            <v>CIUDAD DE MEXICO</v>
          </cell>
          <cell r="B19">
            <v>61159431.280000001</v>
          </cell>
          <cell r="C19">
            <v>1181647</v>
          </cell>
          <cell r="D19">
            <v>3575511.61</v>
          </cell>
          <cell r="E19">
            <v>4757158.6099999994</v>
          </cell>
        </row>
        <row r="20">
          <cell r="A20" t="str">
            <v>DURANGO</v>
          </cell>
          <cell r="B20">
            <v>50289877.57</v>
          </cell>
          <cell r="C20">
            <v>986600</v>
          </cell>
          <cell r="D20">
            <v>3008804.63</v>
          </cell>
          <cell r="E20">
            <v>3995404.63</v>
          </cell>
        </row>
        <row r="21">
          <cell r="A21" t="str">
            <v>GUANAJUATO</v>
          </cell>
          <cell r="B21">
            <v>71144606.260000005</v>
          </cell>
          <cell r="D21">
            <v>1878953.63</v>
          </cell>
          <cell r="E21">
            <v>1878953.63</v>
          </cell>
        </row>
        <row r="22">
          <cell r="A22" t="str">
            <v>GUERRERO</v>
          </cell>
          <cell r="B22">
            <v>89965858.859999999</v>
          </cell>
          <cell r="C22">
            <v>1737400</v>
          </cell>
          <cell r="D22">
            <v>4247624.87</v>
          </cell>
          <cell r="E22">
            <v>5985024.8700000001</v>
          </cell>
        </row>
        <row r="23">
          <cell r="A23" t="str">
            <v>HIDALGO</v>
          </cell>
          <cell r="B23">
            <v>53836448.439999998</v>
          </cell>
          <cell r="C23">
            <v>1704274</v>
          </cell>
          <cell r="D23">
            <v>3126326.2</v>
          </cell>
          <cell r="E23">
            <v>4830600.2</v>
          </cell>
        </row>
        <row r="24">
          <cell r="A24" t="str">
            <v>JALISCO</v>
          </cell>
          <cell r="B24">
            <v>47199873.380000003</v>
          </cell>
          <cell r="D24">
            <v>1155171.3600000001</v>
          </cell>
          <cell r="E24">
            <v>1155171.3600000001</v>
          </cell>
        </row>
        <row r="25">
          <cell r="A25" t="str">
            <v>MEXICO</v>
          </cell>
          <cell r="B25">
            <v>212858948.59999999</v>
          </cell>
          <cell r="C25">
            <v>4112600</v>
          </cell>
          <cell r="D25">
            <v>8870980.0500000007</v>
          </cell>
          <cell r="E25">
            <v>12983580.050000001</v>
          </cell>
        </row>
        <row r="26">
          <cell r="A26" t="str">
            <v>MICHOACAN</v>
          </cell>
          <cell r="B26">
            <v>117475936.95999999</v>
          </cell>
          <cell r="C26">
            <v>2269726</v>
          </cell>
          <cell r="D26">
            <v>5711356.0800000001</v>
          </cell>
          <cell r="E26">
            <v>7981082.0800000001</v>
          </cell>
        </row>
        <row r="27">
          <cell r="A27" t="str">
            <v>MORELOS</v>
          </cell>
          <cell r="B27">
            <v>24950569.010000002</v>
          </cell>
          <cell r="C27">
            <v>563000</v>
          </cell>
          <cell r="D27">
            <v>896563.46</v>
          </cell>
          <cell r="E27">
            <v>1459563.46</v>
          </cell>
        </row>
        <row r="28">
          <cell r="A28" t="str">
            <v>NAYARIT</v>
          </cell>
          <cell r="B28">
            <v>17885554.620000001</v>
          </cell>
          <cell r="C28">
            <v>464200</v>
          </cell>
          <cell r="D28">
            <v>395477.17</v>
          </cell>
          <cell r="E28">
            <v>859677.16999999993</v>
          </cell>
        </row>
        <row r="29">
          <cell r="A29" t="str">
            <v>NUEVO LEON</v>
          </cell>
          <cell r="B29">
            <v>39312161.560000002</v>
          </cell>
          <cell r="C29">
            <v>759541</v>
          </cell>
          <cell r="D29">
            <v>2281798.5499999998</v>
          </cell>
          <cell r="E29">
            <v>3041339.55</v>
          </cell>
        </row>
        <row r="30">
          <cell r="A30" t="str">
            <v>OAXACA</v>
          </cell>
          <cell r="B30">
            <v>109007707.95</v>
          </cell>
          <cell r="C30">
            <v>2128600</v>
          </cell>
          <cell r="D30">
            <v>4700116.58</v>
          </cell>
          <cell r="E30">
            <v>6828716.5800000001</v>
          </cell>
        </row>
        <row r="31">
          <cell r="A31" t="str">
            <v>PUEBLA</v>
          </cell>
          <cell r="B31">
            <v>94077232.569999993</v>
          </cell>
          <cell r="C31">
            <v>1530600</v>
          </cell>
          <cell r="D31">
            <v>4628945.75</v>
          </cell>
          <cell r="E31">
            <v>6159545.75</v>
          </cell>
        </row>
        <row r="32">
          <cell r="A32" t="str">
            <v>QUERETARO</v>
          </cell>
          <cell r="B32">
            <v>42010604</v>
          </cell>
          <cell r="C32">
            <v>811677</v>
          </cell>
          <cell r="D32">
            <v>2066317.33</v>
          </cell>
          <cell r="E32">
            <v>2877994.33</v>
          </cell>
        </row>
        <row r="33">
          <cell r="A33" t="str">
            <v>QUINTANA ROO</v>
          </cell>
          <cell r="B33">
            <v>19153604.43</v>
          </cell>
          <cell r="C33">
            <v>677600</v>
          </cell>
          <cell r="D33">
            <v>960434.02</v>
          </cell>
          <cell r="E33">
            <v>1638034.02</v>
          </cell>
        </row>
        <row r="34">
          <cell r="A34" t="str">
            <v>SAN LUIS POTOSI</v>
          </cell>
          <cell r="B34">
            <v>60088187</v>
          </cell>
          <cell r="C34">
            <v>931200</v>
          </cell>
          <cell r="D34">
            <v>5855857.2999999998</v>
          </cell>
          <cell r="E34">
            <v>6787057.2999999998</v>
          </cell>
        </row>
        <row r="35">
          <cell r="A35" t="str">
            <v>SINALOA</v>
          </cell>
          <cell r="B35">
            <v>27782850.600000001</v>
          </cell>
          <cell r="C35">
            <v>560800</v>
          </cell>
          <cell r="D35">
            <v>1099337.01</v>
          </cell>
          <cell r="E35">
            <v>1660137.01</v>
          </cell>
        </row>
        <row r="36">
          <cell r="A36" t="str">
            <v>SONORA</v>
          </cell>
          <cell r="B36">
            <v>54048701.119999997</v>
          </cell>
          <cell r="C36">
            <v>1161800</v>
          </cell>
          <cell r="D36">
            <v>4262033.76</v>
          </cell>
          <cell r="E36">
            <v>5423833.7599999998</v>
          </cell>
        </row>
        <row r="37">
          <cell r="A37" t="str">
            <v>TABASCO</v>
          </cell>
          <cell r="B37">
            <v>24603141.09</v>
          </cell>
          <cell r="C37">
            <v>343000</v>
          </cell>
          <cell r="D37">
            <v>457491.79</v>
          </cell>
          <cell r="E37">
            <v>800491.79</v>
          </cell>
        </row>
        <row r="38">
          <cell r="A38" t="str">
            <v>TAMAULIPAS</v>
          </cell>
          <cell r="B38">
            <v>33408365.859999999</v>
          </cell>
          <cell r="C38">
            <v>502400</v>
          </cell>
          <cell r="D38">
            <v>1326992.68</v>
          </cell>
          <cell r="E38">
            <v>1829392.68</v>
          </cell>
        </row>
        <row r="39">
          <cell r="A39" t="str">
            <v>TLAXCALA</v>
          </cell>
          <cell r="B39">
            <v>15203037.01</v>
          </cell>
          <cell r="C39">
            <v>517000</v>
          </cell>
          <cell r="D39">
            <v>653723.57999999996</v>
          </cell>
          <cell r="E39">
            <v>1170723.58</v>
          </cell>
        </row>
        <row r="40">
          <cell r="A40" t="str">
            <v>VERACRUZ</v>
          </cell>
          <cell r="B40">
            <v>112123895.16</v>
          </cell>
          <cell r="D40">
            <v>7947170.3399999999</v>
          </cell>
          <cell r="E40">
            <v>7947170.3399999999</v>
          </cell>
        </row>
        <row r="41">
          <cell r="A41" t="str">
            <v>YUCATAN</v>
          </cell>
          <cell r="B41">
            <v>40591871.259999998</v>
          </cell>
          <cell r="C41">
            <v>1268600</v>
          </cell>
          <cell r="D41">
            <v>2073064.28</v>
          </cell>
          <cell r="E41">
            <v>3341664.2800000003</v>
          </cell>
        </row>
        <row r="42">
          <cell r="A42" t="str">
            <v>ZACATECAS</v>
          </cell>
          <cell r="B42">
            <v>32654384.530000001</v>
          </cell>
          <cell r="C42">
            <v>468200</v>
          </cell>
          <cell r="D42">
            <v>1374639.11</v>
          </cell>
          <cell r="E42">
            <v>1842839.11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 t="str">
            <v>AGUASCALIENTES</v>
          </cell>
          <cell r="C6">
            <v>35</v>
          </cell>
          <cell r="D6">
            <v>0</v>
          </cell>
          <cell r="E6">
            <v>11</v>
          </cell>
          <cell r="F6">
            <v>0</v>
          </cell>
          <cell r="G6">
            <v>4</v>
          </cell>
          <cell r="H6">
            <v>4</v>
          </cell>
          <cell r="I6">
            <v>15</v>
          </cell>
          <cell r="J6">
            <v>3</v>
          </cell>
          <cell r="K6">
            <v>1</v>
          </cell>
          <cell r="L6">
            <v>12</v>
          </cell>
          <cell r="M6">
            <v>2</v>
          </cell>
          <cell r="N6">
            <v>2</v>
          </cell>
          <cell r="O6">
            <v>2</v>
          </cell>
          <cell r="P6">
            <v>7</v>
          </cell>
          <cell r="Q6">
            <v>2</v>
          </cell>
          <cell r="R6">
            <v>3</v>
          </cell>
        </row>
        <row r="7">
          <cell r="B7" t="str">
            <v>BAJA CALIFORNIA</v>
          </cell>
          <cell r="C7">
            <v>100</v>
          </cell>
          <cell r="D7">
            <v>0</v>
          </cell>
          <cell r="E7">
            <v>17</v>
          </cell>
          <cell r="F7">
            <v>0</v>
          </cell>
          <cell r="G7">
            <v>11</v>
          </cell>
          <cell r="H7">
            <v>7</v>
          </cell>
          <cell r="I7">
            <v>33</v>
          </cell>
          <cell r="J7">
            <v>12</v>
          </cell>
          <cell r="K7">
            <v>12</v>
          </cell>
          <cell r="L7">
            <v>4</v>
          </cell>
          <cell r="M7">
            <v>6</v>
          </cell>
          <cell r="N7">
            <v>6</v>
          </cell>
          <cell r="O7">
            <v>4</v>
          </cell>
          <cell r="P7">
            <v>15</v>
          </cell>
          <cell r="Q7">
            <v>4</v>
          </cell>
          <cell r="R7">
            <v>27</v>
          </cell>
        </row>
        <row r="8">
          <cell r="B8" t="str">
            <v>BAJA CALIFORNIA SUR</v>
          </cell>
          <cell r="C8">
            <v>25</v>
          </cell>
          <cell r="D8">
            <v>8</v>
          </cell>
          <cell r="E8">
            <v>7</v>
          </cell>
          <cell r="F8">
            <v>0</v>
          </cell>
          <cell r="G8">
            <v>4</v>
          </cell>
          <cell r="H8">
            <v>3</v>
          </cell>
          <cell r="I8">
            <v>19</v>
          </cell>
          <cell r="J8">
            <v>7</v>
          </cell>
          <cell r="K8">
            <v>5</v>
          </cell>
          <cell r="L8">
            <v>23</v>
          </cell>
          <cell r="M8">
            <v>8</v>
          </cell>
          <cell r="N8">
            <v>2</v>
          </cell>
          <cell r="O8">
            <v>1</v>
          </cell>
          <cell r="P8">
            <v>6</v>
          </cell>
          <cell r="Q8">
            <v>2</v>
          </cell>
          <cell r="R8">
            <v>1</v>
          </cell>
        </row>
        <row r="9">
          <cell r="B9" t="str">
            <v>CAMPECHE</v>
          </cell>
          <cell r="C9">
            <v>80</v>
          </cell>
          <cell r="D9">
            <v>0</v>
          </cell>
          <cell r="E9">
            <v>11</v>
          </cell>
          <cell r="F9">
            <v>4</v>
          </cell>
          <cell r="G9">
            <v>5</v>
          </cell>
          <cell r="H9">
            <v>3</v>
          </cell>
          <cell r="I9">
            <v>17</v>
          </cell>
          <cell r="J9">
            <v>11</v>
          </cell>
          <cell r="K9">
            <v>15</v>
          </cell>
          <cell r="L9">
            <v>14</v>
          </cell>
          <cell r="M9">
            <v>2</v>
          </cell>
          <cell r="N9">
            <v>2</v>
          </cell>
          <cell r="O9">
            <v>2</v>
          </cell>
          <cell r="P9">
            <v>7</v>
          </cell>
          <cell r="Q9">
            <v>2</v>
          </cell>
          <cell r="R9">
            <v>1</v>
          </cell>
        </row>
        <row r="10">
          <cell r="B10" t="str">
            <v>COAHUILA</v>
          </cell>
          <cell r="C10">
            <v>50</v>
          </cell>
          <cell r="D10">
            <v>37</v>
          </cell>
          <cell r="E10">
            <v>30</v>
          </cell>
          <cell r="F10">
            <v>0</v>
          </cell>
          <cell r="G10">
            <v>11</v>
          </cell>
          <cell r="H10">
            <v>6</v>
          </cell>
          <cell r="I10">
            <v>26</v>
          </cell>
          <cell r="J10">
            <v>21</v>
          </cell>
          <cell r="K10">
            <v>37</v>
          </cell>
          <cell r="L10">
            <v>21</v>
          </cell>
          <cell r="M10">
            <v>5</v>
          </cell>
          <cell r="N10">
            <v>2</v>
          </cell>
          <cell r="O10">
            <v>3</v>
          </cell>
          <cell r="P10">
            <v>12</v>
          </cell>
          <cell r="Q10">
            <v>4</v>
          </cell>
          <cell r="R10">
            <v>3</v>
          </cell>
        </row>
        <row r="11">
          <cell r="B11" t="str">
            <v>COLIMA</v>
          </cell>
          <cell r="C11">
            <v>35</v>
          </cell>
          <cell r="D11">
            <v>0</v>
          </cell>
          <cell r="E11">
            <v>11</v>
          </cell>
          <cell r="F11">
            <v>0</v>
          </cell>
          <cell r="G11">
            <v>3</v>
          </cell>
          <cell r="H11">
            <v>2</v>
          </cell>
          <cell r="I11">
            <v>10</v>
          </cell>
          <cell r="J11">
            <v>4</v>
          </cell>
          <cell r="K11">
            <v>6</v>
          </cell>
          <cell r="L11">
            <v>13</v>
          </cell>
          <cell r="M11">
            <v>2</v>
          </cell>
          <cell r="N11">
            <v>3</v>
          </cell>
          <cell r="O11">
            <v>1</v>
          </cell>
          <cell r="P11">
            <v>5</v>
          </cell>
          <cell r="Q11">
            <v>1</v>
          </cell>
          <cell r="R11">
            <v>1</v>
          </cell>
        </row>
        <row r="12">
          <cell r="B12" t="str">
            <v>CHIAPAS</v>
          </cell>
          <cell r="C12">
            <v>320</v>
          </cell>
          <cell r="D12">
            <v>172</v>
          </cell>
          <cell r="E12">
            <v>111</v>
          </cell>
          <cell r="F12">
            <v>32</v>
          </cell>
          <cell r="G12">
            <v>31</v>
          </cell>
          <cell r="H12">
            <v>19</v>
          </cell>
          <cell r="I12">
            <v>102</v>
          </cell>
          <cell r="J12">
            <v>37</v>
          </cell>
          <cell r="K12">
            <v>24</v>
          </cell>
          <cell r="L12">
            <v>20</v>
          </cell>
          <cell r="M12">
            <v>9</v>
          </cell>
          <cell r="N12">
            <v>9</v>
          </cell>
          <cell r="O12">
            <v>10</v>
          </cell>
          <cell r="P12">
            <v>41</v>
          </cell>
          <cell r="Q12">
            <v>12</v>
          </cell>
          <cell r="R12">
            <v>3</v>
          </cell>
        </row>
        <row r="13">
          <cell r="B13" t="str">
            <v>CHIHUAHUA</v>
          </cell>
          <cell r="C13">
            <v>200</v>
          </cell>
          <cell r="D13">
            <v>20</v>
          </cell>
          <cell r="E13">
            <v>21</v>
          </cell>
          <cell r="F13">
            <v>2</v>
          </cell>
          <cell r="G13">
            <v>11</v>
          </cell>
          <cell r="H13">
            <v>7</v>
          </cell>
          <cell r="I13">
            <v>67</v>
          </cell>
          <cell r="J13">
            <v>14</v>
          </cell>
          <cell r="K13">
            <v>32</v>
          </cell>
          <cell r="L13">
            <v>14</v>
          </cell>
          <cell r="M13">
            <v>3</v>
          </cell>
          <cell r="N13">
            <v>4</v>
          </cell>
          <cell r="O13">
            <v>11</v>
          </cell>
          <cell r="P13">
            <v>15</v>
          </cell>
          <cell r="Q13">
            <v>4</v>
          </cell>
          <cell r="R13">
            <v>13</v>
          </cell>
        </row>
        <row r="14">
          <cell r="B14" t="str">
            <v>CIUDAD DE MEXICO</v>
          </cell>
          <cell r="C14">
            <v>245</v>
          </cell>
          <cell r="D14">
            <v>5</v>
          </cell>
          <cell r="E14">
            <v>42</v>
          </cell>
          <cell r="F14">
            <v>0</v>
          </cell>
          <cell r="G14">
            <v>12</v>
          </cell>
          <cell r="H14">
            <v>7</v>
          </cell>
          <cell r="I14">
            <v>36</v>
          </cell>
          <cell r="J14">
            <v>22</v>
          </cell>
          <cell r="K14">
            <v>22</v>
          </cell>
          <cell r="L14">
            <v>54</v>
          </cell>
          <cell r="M14">
            <v>11</v>
          </cell>
          <cell r="N14">
            <v>11</v>
          </cell>
          <cell r="O14">
            <v>4</v>
          </cell>
          <cell r="P14">
            <v>16</v>
          </cell>
          <cell r="Q14">
            <v>5</v>
          </cell>
          <cell r="R14">
            <v>3</v>
          </cell>
        </row>
        <row r="15">
          <cell r="B15" t="str">
            <v>DURANGO</v>
          </cell>
          <cell r="C15">
            <v>70</v>
          </cell>
          <cell r="D15">
            <v>96</v>
          </cell>
          <cell r="E15">
            <v>25</v>
          </cell>
          <cell r="F15">
            <v>4</v>
          </cell>
          <cell r="G15">
            <v>8</v>
          </cell>
          <cell r="H15">
            <v>5</v>
          </cell>
          <cell r="I15">
            <v>24</v>
          </cell>
          <cell r="J15">
            <v>17</v>
          </cell>
          <cell r="K15">
            <v>34</v>
          </cell>
          <cell r="L15">
            <v>16</v>
          </cell>
          <cell r="M15">
            <v>2</v>
          </cell>
          <cell r="N15">
            <v>3</v>
          </cell>
          <cell r="O15">
            <v>3</v>
          </cell>
          <cell r="P15">
            <v>11</v>
          </cell>
          <cell r="Q15">
            <v>3</v>
          </cell>
          <cell r="R15">
            <v>4</v>
          </cell>
        </row>
        <row r="16">
          <cell r="B16" t="str">
            <v>GUANAJUATO</v>
          </cell>
          <cell r="C16">
            <v>211</v>
          </cell>
          <cell r="D16">
            <v>0</v>
          </cell>
          <cell r="E16">
            <v>12</v>
          </cell>
          <cell r="F16">
            <v>0</v>
          </cell>
          <cell r="G16">
            <v>14</v>
          </cell>
          <cell r="H16">
            <v>12</v>
          </cell>
          <cell r="I16">
            <v>40</v>
          </cell>
          <cell r="J16">
            <v>0</v>
          </cell>
          <cell r="K16">
            <v>12</v>
          </cell>
          <cell r="L16">
            <v>22</v>
          </cell>
          <cell r="M16">
            <v>2</v>
          </cell>
          <cell r="N16">
            <v>2</v>
          </cell>
          <cell r="O16">
            <v>3</v>
          </cell>
          <cell r="P16">
            <v>15</v>
          </cell>
          <cell r="Q16">
            <v>5</v>
          </cell>
          <cell r="R16">
            <v>23</v>
          </cell>
        </row>
        <row r="17">
          <cell r="B17" t="str">
            <v>GUERRERO</v>
          </cell>
          <cell r="C17">
            <v>175</v>
          </cell>
          <cell r="D17">
            <v>0</v>
          </cell>
          <cell r="E17">
            <v>29</v>
          </cell>
          <cell r="F17">
            <v>9</v>
          </cell>
          <cell r="G17">
            <v>12</v>
          </cell>
          <cell r="H17">
            <v>7</v>
          </cell>
          <cell r="I17">
            <v>36</v>
          </cell>
          <cell r="J17">
            <v>18</v>
          </cell>
          <cell r="K17">
            <v>14</v>
          </cell>
          <cell r="L17">
            <v>6</v>
          </cell>
          <cell r="M17">
            <v>18</v>
          </cell>
          <cell r="N17">
            <v>18</v>
          </cell>
          <cell r="O17">
            <v>4</v>
          </cell>
          <cell r="P17">
            <v>16</v>
          </cell>
          <cell r="Q17">
            <v>5</v>
          </cell>
          <cell r="R17">
            <v>14</v>
          </cell>
        </row>
        <row r="18">
          <cell r="B18" t="str">
            <v>HIDALGO</v>
          </cell>
          <cell r="C18">
            <v>120</v>
          </cell>
          <cell r="D18">
            <v>33</v>
          </cell>
          <cell r="E18">
            <v>32</v>
          </cell>
          <cell r="F18">
            <v>4</v>
          </cell>
          <cell r="G18">
            <v>9</v>
          </cell>
          <cell r="H18">
            <v>5</v>
          </cell>
          <cell r="I18">
            <v>47</v>
          </cell>
          <cell r="J18">
            <v>16</v>
          </cell>
          <cell r="K18">
            <v>17</v>
          </cell>
          <cell r="L18">
            <v>56</v>
          </cell>
          <cell r="M18">
            <v>5</v>
          </cell>
          <cell r="N18">
            <v>5</v>
          </cell>
          <cell r="O18">
            <v>8</v>
          </cell>
          <cell r="P18">
            <v>12</v>
          </cell>
          <cell r="Q18">
            <v>4</v>
          </cell>
          <cell r="R18">
            <v>2</v>
          </cell>
        </row>
        <row r="19">
          <cell r="B19" t="str">
            <v>JALISCO</v>
          </cell>
          <cell r="C19">
            <v>80</v>
          </cell>
          <cell r="D19">
            <v>1</v>
          </cell>
          <cell r="E19">
            <v>36</v>
          </cell>
          <cell r="F19">
            <v>1</v>
          </cell>
          <cell r="G19">
            <v>12</v>
          </cell>
          <cell r="H19">
            <v>7</v>
          </cell>
          <cell r="I19">
            <v>35</v>
          </cell>
          <cell r="J19">
            <v>18</v>
          </cell>
          <cell r="K19">
            <v>18</v>
          </cell>
          <cell r="L19">
            <v>0</v>
          </cell>
          <cell r="M19">
            <v>2</v>
          </cell>
          <cell r="N19">
            <v>1</v>
          </cell>
          <cell r="O19">
            <v>4</v>
          </cell>
          <cell r="P19">
            <v>15</v>
          </cell>
          <cell r="Q19">
            <v>5</v>
          </cell>
          <cell r="R19">
            <v>6</v>
          </cell>
        </row>
        <row r="20">
          <cell r="B20" t="str">
            <v>MEXICO</v>
          </cell>
          <cell r="C20">
            <v>430</v>
          </cell>
          <cell r="D20">
            <v>24</v>
          </cell>
          <cell r="E20">
            <v>49</v>
          </cell>
          <cell r="F20">
            <v>5</v>
          </cell>
          <cell r="G20">
            <v>33</v>
          </cell>
          <cell r="H20">
            <v>18</v>
          </cell>
          <cell r="I20">
            <v>39</v>
          </cell>
          <cell r="J20">
            <v>18</v>
          </cell>
          <cell r="K20">
            <v>7</v>
          </cell>
          <cell r="L20">
            <v>24</v>
          </cell>
          <cell r="M20">
            <v>4</v>
          </cell>
          <cell r="N20">
            <v>5</v>
          </cell>
          <cell r="O20">
            <v>4</v>
          </cell>
          <cell r="P20">
            <v>17</v>
          </cell>
          <cell r="Q20">
            <v>5</v>
          </cell>
          <cell r="R20">
            <v>6</v>
          </cell>
        </row>
        <row r="21">
          <cell r="B21" t="str">
            <v>MICHOACAN</v>
          </cell>
          <cell r="C21">
            <v>180</v>
          </cell>
          <cell r="D21">
            <v>21</v>
          </cell>
          <cell r="E21">
            <v>42</v>
          </cell>
          <cell r="F21">
            <v>3</v>
          </cell>
          <cell r="G21">
            <v>24</v>
          </cell>
          <cell r="H21">
            <v>14</v>
          </cell>
          <cell r="I21">
            <v>72</v>
          </cell>
          <cell r="J21">
            <v>22</v>
          </cell>
          <cell r="K21">
            <v>22</v>
          </cell>
          <cell r="L21">
            <v>21</v>
          </cell>
          <cell r="M21">
            <v>2</v>
          </cell>
          <cell r="N21">
            <v>14</v>
          </cell>
          <cell r="O21">
            <v>8</v>
          </cell>
          <cell r="P21">
            <v>32</v>
          </cell>
          <cell r="Q21">
            <v>10</v>
          </cell>
          <cell r="R21">
            <v>15</v>
          </cell>
        </row>
        <row r="22">
          <cell r="B22" t="str">
            <v>MORELOS</v>
          </cell>
          <cell r="C22">
            <v>55</v>
          </cell>
          <cell r="D22">
            <v>6</v>
          </cell>
          <cell r="E22">
            <v>15</v>
          </cell>
          <cell r="F22">
            <v>0</v>
          </cell>
          <cell r="G22">
            <v>6</v>
          </cell>
          <cell r="H22">
            <v>3</v>
          </cell>
          <cell r="I22">
            <v>17</v>
          </cell>
          <cell r="J22">
            <v>5</v>
          </cell>
          <cell r="K22">
            <v>1</v>
          </cell>
          <cell r="L22">
            <v>12</v>
          </cell>
          <cell r="M22">
            <v>5</v>
          </cell>
          <cell r="N22">
            <v>5</v>
          </cell>
          <cell r="O22">
            <v>2</v>
          </cell>
          <cell r="P22">
            <v>7</v>
          </cell>
          <cell r="Q22">
            <v>2</v>
          </cell>
          <cell r="R22">
            <v>3</v>
          </cell>
        </row>
        <row r="23">
          <cell r="B23" t="str">
            <v>NAYARIT</v>
          </cell>
          <cell r="C23">
            <v>34</v>
          </cell>
          <cell r="D23">
            <v>1</v>
          </cell>
          <cell r="E23">
            <v>11</v>
          </cell>
          <cell r="F23">
            <v>2</v>
          </cell>
          <cell r="G23">
            <v>6</v>
          </cell>
          <cell r="H23">
            <v>4</v>
          </cell>
          <cell r="I23">
            <v>19</v>
          </cell>
          <cell r="J23">
            <v>11</v>
          </cell>
          <cell r="K23">
            <v>4</v>
          </cell>
          <cell r="L23">
            <v>8</v>
          </cell>
          <cell r="M23">
            <v>6</v>
          </cell>
          <cell r="N23">
            <v>6</v>
          </cell>
          <cell r="O23">
            <v>2</v>
          </cell>
          <cell r="P23">
            <v>8</v>
          </cell>
          <cell r="Q23">
            <v>3</v>
          </cell>
          <cell r="R23">
            <v>2</v>
          </cell>
        </row>
        <row r="24">
          <cell r="B24" t="str">
            <v>NUEVO LEON</v>
          </cell>
          <cell r="C24">
            <v>70</v>
          </cell>
          <cell r="D24">
            <v>3</v>
          </cell>
          <cell r="E24">
            <v>14</v>
          </cell>
          <cell r="F24">
            <v>2</v>
          </cell>
          <cell r="G24">
            <v>10</v>
          </cell>
          <cell r="H24">
            <v>8</v>
          </cell>
          <cell r="I24">
            <v>25</v>
          </cell>
          <cell r="J24">
            <v>9</v>
          </cell>
          <cell r="K24">
            <v>4</v>
          </cell>
          <cell r="L24">
            <v>16</v>
          </cell>
          <cell r="M24">
            <v>2</v>
          </cell>
          <cell r="N24">
            <v>2</v>
          </cell>
          <cell r="O24">
            <v>2</v>
          </cell>
          <cell r="P24">
            <v>9</v>
          </cell>
          <cell r="Q24">
            <v>3</v>
          </cell>
          <cell r="R24">
            <v>5</v>
          </cell>
        </row>
        <row r="25">
          <cell r="B25" t="str">
            <v>OAXACA</v>
          </cell>
          <cell r="C25">
            <v>450</v>
          </cell>
          <cell r="D25">
            <v>0</v>
          </cell>
          <cell r="E25">
            <v>42</v>
          </cell>
          <cell r="F25">
            <v>31</v>
          </cell>
          <cell r="G25">
            <v>20</v>
          </cell>
          <cell r="H25">
            <v>17</v>
          </cell>
          <cell r="I25">
            <v>36</v>
          </cell>
          <cell r="J25">
            <v>26</v>
          </cell>
          <cell r="K25">
            <v>0</v>
          </cell>
          <cell r="L25">
            <v>17</v>
          </cell>
          <cell r="M25">
            <v>9</v>
          </cell>
          <cell r="N25">
            <v>9</v>
          </cell>
          <cell r="O25">
            <v>4</v>
          </cell>
          <cell r="P25">
            <v>16</v>
          </cell>
          <cell r="Q25">
            <v>5</v>
          </cell>
          <cell r="R25">
            <v>12</v>
          </cell>
        </row>
        <row r="26">
          <cell r="B26" t="str">
            <v>PUEBLA</v>
          </cell>
          <cell r="C26">
            <v>205</v>
          </cell>
          <cell r="D26">
            <v>17</v>
          </cell>
          <cell r="E26">
            <v>48</v>
          </cell>
          <cell r="F26">
            <v>12</v>
          </cell>
          <cell r="G26">
            <v>22</v>
          </cell>
          <cell r="H26">
            <v>17</v>
          </cell>
          <cell r="I26">
            <v>37</v>
          </cell>
          <cell r="J26">
            <v>16</v>
          </cell>
          <cell r="K26">
            <v>13</v>
          </cell>
          <cell r="L26">
            <v>18</v>
          </cell>
          <cell r="M26">
            <v>3</v>
          </cell>
          <cell r="N26">
            <v>2</v>
          </cell>
          <cell r="O26">
            <v>4</v>
          </cell>
          <cell r="P26">
            <v>16</v>
          </cell>
          <cell r="Q26">
            <v>5</v>
          </cell>
          <cell r="R26">
            <v>5</v>
          </cell>
        </row>
        <row r="27">
          <cell r="B27" t="str">
            <v>QUERETARO</v>
          </cell>
          <cell r="C27">
            <v>95</v>
          </cell>
          <cell r="D27">
            <v>7</v>
          </cell>
          <cell r="E27">
            <v>18</v>
          </cell>
          <cell r="F27">
            <v>4</v>
          </cell>
          <cell r="G27">
            <v>8</v>
          </cell>
          <cell r="H27">
            <v>5</v>
          </cell>
          <cell r="I27">
            <v>24</v>
          </cell>
          <cell r="J27">
            <v>9</v>
          </cell>
          <cell r="K27">
            <v>3</v>
          </cell>
          <cell r="L27">
            <v>10</v>
          </cell>
          <cell r="M27">
            <v>2</v>
          </cell>
          <cell r="N27">
            <v>2</v>
          </cell>
          <cell r="O27">
            <v>3</v>
          </cell>
          <cell r="P27">
            <v>11</v>
          </cell>
          <cell r="Q27">
            <v>3</v>
          </cell>
          <cell r="R27">
            <v>4</v>
          </cell>
        </row>
        <row r="28">
          <cell r="B28" t="str">
            <v>QUINTANA ROO</v>
          </cell>
          <cell r="C28">
            <v>30</v>
          </cell>
          <cell r="D28">
            <v>20</v>
          </cell>
          <cell r="E28">
            <v>21</v>
          </cell>
          <cell r="F28">
            <v>4</v>
          </cell>
          <cell r="G28">
            <v>5</v>
          </cell>
          <cell r="H28">
            <v>3</v>
          </cell>
          <cell r="I28">
            <v>14</v>
          </cell>
          <cell r="J28">
            <v>10</v>
          </cell>
          <cell r="K28">
            <v>9</v>
          </cell>
          <cell r="L28">
            <v>18</v>
          </cell>
          <cell r="M28">
            <v>2</v>
          </cell>
          <cell r="N28">
            <v>2</v>
          </cell>
          <cell r="O28">
            <v>2</v>
          </cell>
          <cell r="P28">
            <v>6</v>
          </cell>
          <cell r="Q28">
            <v>2</v>
          </cell>
          <cell r="R28">
            <v>1</v>
          </cell>
        </row>
        <row r="29">
          <cell r="B29" t="str">
            <v>SAN LUIS POTOSI</v>
          </cell>
          <cell r="C29">
            <v>100</v>
          </cell>
          <cell r="D29">
            <v>11</v>
          </cell>
          <cell r="E29">
            <v>24</v>
          </cell>
          <cell r="F29">
            <v>5</v>
          </cell>
          <cell r="G29">
            <v>13</v>
          </cell>
          <cell r="H29">
            <v>8</v>
          </cell>
          <cell r="I29">
            <v>37</v>
          </cell>
          <cell r="J29">
            <v>6</v>
          </cell>
          <cell r="K29">
            <v>8</v>
          </cell>
          <cell r="L29">
            <v>14</v>
          </cell>
          <cell r="M29">
            <v>2</v>
          </cell>
          <cell r="N29">
            <v>8</v>
          </cell>
          <cell r="O29">
            <v>4</v>
          </cell>
          <cell r="P29">
            <v>17</v>
          </cell>
          <cell r="Q29">
            <v>5</v>
          </cell>
          <cell r="R29">
            <v>8</v>
          </cell>
        </row>
        <row r="30">
          <cell r="B30" t="str">
            <v>SINALOA</v>
          </cell>
          <cell r="C30">
            <v>50</v>
          </cell>
          <cell r="D30">
            <v>0</v>
          </cell>
          <cell r="E30">
            <v>33</v>
          </cell>
          <cell r="F30">
            <v>0</v>
          </cell>
          <cell r="G30">
            <v>12</v>
          </cell>
          <cell r="H30">
            <v>7</v>
          </cell>
          <cell r="I30">
            <v>35</v>
          </cell>
          <cell r="J30">
            <v>10</v>
          </cell>
          <cell r="K30">
            <v>17</v>
          </cell>
          <cell r="L30">
            <v>11</v>
          </cell>
          <cell r="M30">
            <v>5</v>
          </cell>
          <cell r="N30">
            <v>5</v>
          </cell>
          <cell r="O30">
            <v>4</v>
          </cell>
          <cell r="P30">
            <v>16</v>
          </cell>
          <cell r="Q30">
            <v>5</v>
          </cell>
          <cell r="R30">
            <v>20</v>
          </cell>
        </row>
        <row r="31">
          <cell r="B31" t="str">
            <v>SONORA</v>
          </cell>
          <cell r="C31">
            <v>110</v>
          </cell>
          <cell r="D31">
            <v>3</v>
          </cell>
          <cell r="E31">
            <v>24</v>
          </cell>
          <cell r="F31">
            <v>0</v>
          </cell>
          <cell r="G31">
            <v>7</v>
          </cell>
          <cell r="H31">
            <v>21</v>
          </cell>
          <cell r="I31">
            <v>36</v>
          </cell>
          <cell r="J31">
            <v>5</v>
          </cell>
          <cell r="K31">
            <v>3</v>
          </cell>
          <cell r="L31">
            <v>26</v>
          </cell>
          <cell r="M31">
            <v>9</v>
          </cell>
          <cell r="N31">
            <v>10</v>
          </cell>
          <cell r="O31">
            <v>2</v>
          </cell>
          <cell r="P31">
            <v>10</v>
          </cell>
          <cell r="Q31">
            <v>3</v>
          </cell>
          <cell r="R31">
            <v>17</v>
          </cell>
        </row>
        <row r="32">
          <cell r="B32" t="str">
            <v>TABASCO</v>
          </cell>
          <cell r="C32">
            <v>60</v>
          </cell>
          <cell r="D32">
            <v>0</v>
          </cell>
          <cell r="E32">
            <v>17</v>
          </cell>
          <cell r="F32">
            <v>0</v>
          </cell>
          <cell r="G32">
            <v>6</v>
          </cell>
          <cell r="H32">
            <v>4</v>
          </cell>
          <cell r="I32">
            <v>19</v>
          </cell>
          <cell r="J32">
            <v>0</v>
          </cell>
          <cell r="K32">
            <v>0</v>
          </cell>
          <cell r="L32">
            <v>20</v>
          </cell>
          <cell r="M32">
            <v>2</v>
          </cell>
          <cell r="N32">
            <v>2</v>
          </cell>
          <cell r="O32">
            <v>2</v>
          </cell>
          <cell r="P32">
            <v>8</v>
          </cell>
          <cell r="Q32">
            <v>3</v>
          </cell>
          <cell r="R32">
            <v>1</v>
          </cell>
        </row>
        <row r="33">
          <cell r="B33" t="str">
            <v>TAMAULIPAS</v>
          </cell>
          <cell r="C33">
            <v>34</v>
          </cell>
          <cell r="D33">
            <v>0</v>
          </cell>
          <cell r="E33">
            <v>3</v>
          </cell>
          <cell r="F33">
            <v>0</v>
          </cell>
          <cell r="G33">
            <v>11</v>
          </cell>
          <cell r="H33">
            <v>7</v>
          </cell>
          <cell r="I33">
            <v>33</v>
          </cell>
          <cell r="J33">
            <v>16</v>
          </cell>
          <cell r="K33">
            <v>15</v>
          </cell>
          <cell r="L33">
            <v>11</v>
          </cell>
          <cell r="M33">
            <v>3</v>
          </cell>
          <cell r="N33">
            <v>3</v>
          </cell>
          <cell r="O33">
            <v>4</v>
          </cell>
          <cell r="P33">
            <v>15</v>
          </cell>
          <cell r="Q33">
            <v>4</v>
          </cell>
          <cell r="R33">
            <v>17</v>
          </cell>
        </row>
        <row r="34">
          <cell r="B34" t="str">
            <v>TLAXCALA</v>
          </cell>
          <cell r="C34">
            <v>75</v>
          </cell>
          <cell r="D34">
            <v>7</v>
          </cell>
          <cell r="E34">
            <v>16</v>
          </cell>
          <cell r="F34">
            <v>0</v>
          </cell>
          <cell r="G34">
            <v>5</v>
          </cell>
          <cell r="H34">
            <v>3</v>
          </cell>
          <cell r="I34">
            <v>17</v>
          </cell>
          <cell r="J34">
            <v>7</v>
          </cell>
          <cell r="K34">
            <v>7</v>
          </cell>
          <cell r="L34">
            <v>14</v>
          </cell>
          <cell r="M34">
            <v>2</v>
          </cell>
          <cell r="N34">
            <v>2</v>
          </cell>
          <cell r="O34">
            <v>2</v>
          </cell>
          <cell r="P34">
            <v>7</v>
          </cell>
          <cell r="Q34">
            <v>2</v>
          </cell>
          <cell r="R34">
            <v>1</v>
          </cell>
        </row>
        <row r="35">
          <cell r="B35" t="str">
            <v>VERACRUZ</v>
          </cell>
          <cell r="C35">
            <v>240</v>
          </cell>
          <cell r="D35">
            <v>36</v>
          </cell>
          <cell r="E35">
            <v>75</v>
          </cell>
          <cell r="F35">
            <v>11</v>
          </cell>
          <cell r="G35">
            <v>23</v>
          </cell>
          <cell r="H35">
            <v>14</v>
          </cell>
          <cell r="I35">
            <v>69</v>
          </cell>
          <cell r="J35">
            <v>25</v>
          </cell>
          <cell r="K35">
            <v>0</v>
          </cell>
          <cell r="L35">
            <v>18</v>
          </cell>
          <cell r="M35">
            <v>10</v>
          </cell>
          <cell r="N35">
            <v>10</v>
          </cell>
          <cell r="O35">
            <v>8</v>
          </cell>
          <cell r="P35">
            <v>31</v>
          </cell>
          <cell r="Q35">
            <v>9</v>
          </cell>
          <cell r="R35">
            <v>3</v>
          </cell>
        </row>
        <row r="36">
          <cell r="B36" t="str">
            <v>YUCATAN</v>
          </cell>
          <cell r="C36">
            <v>195</v>
          </cell>
          <cell r="D36">
            <v>0</v>
          </cell>
          <cell r="E36">
            <v>12</v>
          </cell>
          <cell r="F36">
            <v>6</v>
          </cell>
          <cell r="G36">
            <v>22</v>
          </cell>
          <cell r="H36">
            <v>7</v>
          </cell>
          <cell r="I36">
            <v>36</v>
          </cell>
          <cell r="J36">
            <v>14</v>
          </cell>
          <cell r="K36">
            <v>8</v>
          </cell>
          <cell r="L36">
            <v>9</v>
          </cell>
          <cell r="M36">
            <v>3</v>
          </cell>
          <cell r="N36">
            <v>7</v>
          </cell>
          <cell r="O36">
            <v>4</v>
          </cell>
          <cell r="P36">
            <v>16</v>
          </cell>
          <cell r="Q36">
            <v>5</v>
          </cell>
          <cell r="R36">
            <v>1</v>
          </cell>
        </row>
        <row r="37">
          <cell r="B37" t="str">
            <v>ZACATECAS</v>
          </cell>
          <cell r="C37">
            <v>75</v>
          </cell>
          <cell r="D37">
            <v>0</v>
          </cell>
          <cell r="E37">
            <v>19</v>
          </cell>
          <cell r="F37">
            <v>0</v>
          </cell>
          <cell r="G37">
            <v>11</v>
          </cell>
          <cell r="H37">
            <v>8</v>
          </cell>
          <cell r="I37">
            <v>14</v>
          </cell>
          <cell r="J37">
            <v>14</v>
          </cell>
          <cell r="K37">
            <v>0</v>
          </cell>
          <cell r="L37">
            <v>31</v>
          </cell>
          <cell r="M37">
            <v>2</v>
          </cell>
          <cell r="N37">
            <v>3</v>
          </cell>
          <cell r="O37">
            <v>2</v>
          </cell>
          <cell r="P37">
            <v>6</v>
          </cell>
          <cell r="Q37">
            <v>2</v>
          </cell>
          <cell r="R37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 33"/>
      <sheetName val="RAMO 11"/>
      <sheetName val="PPTO_ETIQUETADO"/>
      <sheetName val="TANIA"/>
      <sheetName val="CAL R33"/>
      <sheetName val="ENE-MAR"/>
      <sheetName val="ENE-FEB"/>
      <sheetName val="ENE-ENE"/>
      <sheetName val="FIGURAS"/>
      <sheetName val="RAMO 33 GUIAS"/>
      <sheetName val="FIGURAS fijas"/>
    </sheetNames>
    <sheetDataSet>
      <sheetData sheetId="0"/>
      <sheetData sheetId="1"/>
      <sheetData sheetId="2">
        <row r="6">
          <cell r="B6" t="str">
            <v>AGUASCALIENTES</v>
          </cell>
          <cell r="C6">
            <v>6500</v>
          </cell>
          <cell r="D6">
            <v>177800</v>
          </cell>
          <cell r="E6">
            <v>71708.093333333338</v>
          </cell>
          <cell r="F6">
            <v>70000</v>
          </cell>
          <cell r="G6">
            <v>0</v>
          </cell>
          <cell r="H6">
            <v>25980</v>
          </cell>
          <cell r="I6">
            <v>67496</v>
          </cell>
          <cell r="J6">
            <v>97400</v>
          </cell>
          <cell r="K6">
            <v>55000</v>
          </cell>
          <cell r="L6">
            <v>4000</v>
          </cell>
          <cell r="M6">
            <v>177800</v>
          </cell>
          <cell r="N6">
            <v>71708.093333333338</v>
          </cell>
          <cell r="O6">
            <v>70000</v>
          </cell>
          <cell r="P6">
            <v>0</v>
          </cell>
          <cell r="Q6">
            <v>32250</v>
          </cell>
          <cell r="R6">
            <v>83902</v>
          </cell>
          <cell r="S6">
            <v>97400</v>
          </cell>
          <cell r="T6">
            <v>55000</v>
          </cell>
          <cell r="CX6">
            <v>10500</v>
          </cell>
          <cell r="CY6">
            <v>355600</v>
          </cell>
          <cell r="CZ6">
            <v>143416.18666666668</v>
          </cell>
          <cell r="DA6">
            <v>140000</v>
          </cell>
          <cell r="DB6">
            <v>0</v>
          </cell>
          <cell r="DC6">
            <v>58230</v>
          </cell>
          <cell r="DD6">
            <v>151398</v>
          </cell>
          <cell r="DE6">
            <v>194800</v>
          </cell>
          <cell r="DF6">
            <v>110000</v>
          </cell>
        </row>
        <row r="7">
          <cell r="B7" t="str">
            <v>BAJA CALIFORNIA</v>
          </cell>
          <cell r="C7">
            <v>21000</v>
          </cell>
          <cell r="D7">
            <v>568600</v>
          </cell>
          <cell r="E7">
            <v>128643.7</v>
          </cell>
          <cell r="F7">
            <v>145000</v>
          </cell>
          <cell r="G7">
            <v>175000</v>
          </cell>
          <cell r="H7">
            <v>31240</v>
          </cell>
          <cell r="I7">
            <v>81120</v>
          </cell>
          <cell r="J7">
            <v>215400</v>
          </cell>
          <cell r="K7">
            <v>115000</v>
          </cell>
          <cell r="L7">
            <v>19000</v>
          </cell>
          <cell r="M7">
            <v>533600</v>
          </cell>
          <cell r="N7">
            <v>128643.7</v>
          </cell>
          <cell r="O7">
            <v>145000</v>
          </cell>
          <cell r="P7">
            <v>175000</v>
          </cell>
          <cell r="Q7">
            <v>44240</v>
          </cell>
          <cell r="R7">
            <v>115076</v>
          </cell>
          <cell r="S7">
            <v>215400</v>
          </cell>
          <cell r="T7">
            <v>115000</v>
          </cell>
          <cell r="CX7">
            <v>40000</v>
          </cell>
          <cell r="CY7">
            <v>1102200</v>
          </cell>
          <cell r="CZ7">
            <v>257287.4</v>
          </cell>
          <cell r="DA7">
            <v>290000</v>
          </cell>
          <cell r="DB7">
            <v>350000</v>
          </cell>
          <cell r="DC7">
            <v>75480</v>
          </cell>
          <cell r="DD7">
            <v>196196</v>
          </cell>
          <cell r="DE7">
            <v>430800</v>
          </cell>
          <cell r="DF7">
            <v>230000</v>
          </cell>
        </row>
        <row r="8">
          <cell r="B8" t="str">
            <v>BAJA CALIFORNIA SUR</v>
          </cell>
          <cell r="C8">
            <v>3000</v>
          </cell>
          <cell r="D8">
            <v>134000</v>
          </cell>
          <cell r="E8">
            <v>32921.85333333334</v>
          </cell>
          <cell r="F8">
            <v>110000</v>
          </cell>
          <cell r="G8">
            <v>0</v>
          </cell>
          <cell r="H8">
            <v>8370</v>
          </cell>
          <cell r="I8">
            <v>21710</v>
          </cell>
          <cell r="J8">
            <v>114600</v>
          </cell>
          <cell r="K8">
            <v>45000</v>
          </cell>
          <cell r="L8">
            <v>4500</v>
          </cell>
          <cell r="M8">
            <v>139000</v>
          </cell>
          <cell r="N8">
            <v>32921.85333333334</v>
          </cell>
          <cell r="O8">
            <v>110000</v>
          </cell>
          <cell r="P8">
            <v>0</v>
          </cell>
          <cell r="Q8">
            <v>15350</v>
          </cell>
          <cell r="R8">
            <v>39962</v>
          </cell>
          <cell r="S8">
            <v>114600</v>
          </cell>
          <cell r="T8">
            <v>45000</v>
          </cell>
          <cell r="CX8">
            <v>7500</v>
          </cell>
          <cell r="CY8">
            <v>273000</v>
          </cell>
          <cell r="CZ8">
            <v>65843.70666666668</v>
          </cell>
          <cell r="DA8">
            <v>220000</v>
          </cell>
          <cell r="DB8">
            <v>0</v>
          </cell>
          <cell r="DC8">
            <v>23720</v>
          </cell>
          <cell r="DD8">
            <v>61672</v>
          </cell>
          <cell r="DE8">
            <v>229200</v>
          </cell>
          <cell r="DF8">
            <v>90000</v>
          </cell>
        </row>
        <row r="9">
          <cell r="B9" t="str">
            <v>CAMPECHE</v>
          </cell>
          <cell r="C9">
            <v>22000</v>
          </cell>
          <cell r="D9">
            <v>322000</v>
          </cell>
          <cell r="E9">
            <v>85179.743333333332</v>
          </cell>
          <cell r="F9">
            <v>130000</v>
          </cell>
          <cell r="G9">
            <v>175000</v>
          </cell>
          <cell r="H9">
            <v>23370</v>
          </cell>
          <cell r="I9">
            <v>60658</v>
          </cell>
          <cell r="J9">
            <v>107400</v>
          </cell>
          <cell r="K9">
            <v>55000</v>
          </cell>
          <cell r="L9">
            <v>21750</v>
          </cell>
          <cell r="M9">
            <v>442000</v>
          </cell>
          <cell r="N9">
            <v>85179.743333333332</v>
          </cell>
          <cell r="O9">
            <v>130000</v>
          </cell>
          <cell r="P9">
            <v>175000</v>
          </cell>
          <cell r="Q9">
            <v>27050</v>
          </cell>
          <cell r="R9">
            <v>70356</v>
          </cell>
          <cell r="S9">
            <v>107400</v>
          </cell>
          <cell r="T9">
            <v>55000</v>
          </cell>
          <cell r="CX9">
            <v>43750</v>
          </cell>
          <cell r="CY9">
            <v>764000</v>
          </cell>
          <cell r="CZ9">
            <v>170359.48666666666</v>
          </cell>
          <cell r="DA9">
            <v>260000</v>
          </cell>
          <cell r="DB9">
            <v>350000</v>
          </cell>
          <cell r="DC9">
            <v>50420</v>
          </cell>
          <cell r="DD9">
            <v>131014</v>
          </cell>
          <cell r="DE9">
            <v>214800</v>
          </cell>
          <cell r="DF9">
            <v>110000</v>
          </cell>
        </row>
        <row r="10">
          <cell r="B10" t="str">
            <v>COAHUILA</v>
          </cell>
          <cell r="C10">
            <v>40000</v>
          </cell>
          <cell r="D10">
            <v>243600</v>
          </cell>
          <cell r="E10">
            <v>74485.583333333328</v>
          </cell>
          <cell r="F10">
            <v>440000</v>
          </cell>
          <cell r="G10">
            <v>175000</v>
          </cell>
          <cell r="H10">
            <v>183810</v>
          </cell>
          <cell r="I10">
            <v>477958</v>
          </cell>
          <cell r="J10">
            <v>177600</v>
          </cell>
          <cell r="K10">
            <v>95000</v>
          </cell>
          <cell r="L10">
            <v>211000</v>
          </cell>
          <cell r="M10">
            <v>353600</v>
          </cell>
          <cell r="N10">
            <v>74485.583333333328</v>
          </cell>
          <cell r="O10">
            <v>440000</v>
          </cell>
          <cell r="P10">
            <v>175000</v>
          </cell>
          <cell r="Q10">
            <v>257230</v>
          </cell>
          <cell r="R10">
            <v>668850</v>
          </cell>
          <cell r="S10">
            <v>177600</v>
          </cell>
          <cell r="T10">
            <v>95000</v>
          </cell>
          <cell r="CX10">
            <v>251000</v>
          </cell>
          <cell r="CY10">
            <v>597200</v>
          </cell>
          <cell r="CZ10">
            <v>148971.16666666666</v>
          </cell>
          <cell r="DA10">
            <v>880000</v>
          </cell>
          <cell r="DB10">
            <v>350000</v>
          </cell>
          <cell r="DC10">
            <v>441040</v>
          </cell>
          <cell r="DD10">
            <v>1146808</v>
          </cell>
          <cell r="DE10">
            <v>355200</v>
          </cell>
          <cell r="DF10">
            <v>190000</v>
          </cell>
        </row>
        <row r="11">
          <cell r="B11" t="str">
            <v>COLIMA</v>
          </cell>
          <cell r="C11">
            <v>23500</v>
          </cell>
          <cell r="D11">
            <v>96800</v>
          </cell>
          <cell r="E11">
            <v>37302.953333333331</v>
          </cell>
          <cell r="F11">
            <v>75000</v>
          </cell>
          <cell r="G11">
            <v>0</v>
          </cell>
          <cell r="H11">
            <v>22450</v>
          </cell>
          <cell r="I11">
            <v>58474</v>
          </cell>
          <cell r="J11">
            <v>64000</v>
          </cell>
          <cell r="K11">
            <v>35000</v>
          </cell>
          <cell r="L11">
            <v>17000</v>
          </cell>
          <cell r="M11">
            <v>191800</v>
          </cell>
          <cell r="N11">
            <v>37302.953333333331</v>
          </cell>
          <cell r="O11">
            <v>75000</v>
          </cell>
          <cell r="P11">
            <v>0</v>
          </cell>
          <cell r="Q11">
            <v>23110</v>
          </cell>
          <cell r="R11">
            <v>60086</v>
          </cell>
          <cell r="S11">
            <v>64000</v>
          </cell>
          <cell r="T11">
            <v>35000</v>
          </cell>
          <cell r="CX11">
            <v>40500</v>
          </cell>
          <cell r="CY11">
            <v>288600</v>
          </cell>
          <cell r="CZ11">
            <v>74605.906666666662</v>
          </cell>
          <cell r="DA11">
            <v>150000</v>
          </cell>
          <cell r="DB11">
            <v>0</v>
          </cell>
          <cell r="DC11">
            <v>45560</v>
          </cell>
          <cell r="DD11">
            <v>118560</v>
          </cell>
          <cell r="DE11">
            <v>128000</v>
          </cell>
          <cell r="DF11">
            <v>70000</v>
          </cell>
        </row>
        <row r="12">
          <cell r="B12" t="str">
            <v>CHIAPAS</v>
          </cell>
          <cell r="C12">
            <v>1665500</v>
          </cell>
          <cell r="D12">
            <v>1502200</v>
          </cell>
          <cell r="E12">
            <v>595303.59</v>
          </cell>
          <cell r="F12">
            <v>1760000</v>
          </cell>
          <cell r="G12">
            <v>0</v>
          </cell>
          <cell r="H12">
            <v>111700</v>
          </cell>
          <cell r="I12">
            <v>276094</v>
          </cell>
          <cell r="J12">
            <v>650000</v>
          </cell>
          <cell r="K12">
            <v>315000</v>
          </cell>
          <cell r="L12">
            <v>434000</v>
          </cell>
          <cell r="M12">
            <v>1667200</v>
          </cell>
          <cell r="N12">
            <v>595303.59</v>
          </cell>
          <cell r="O12">
            <v>1760000</v>
          </cell>
          <cell r="P12">
            <v>0</v>
          </cell>
          <cell r="Q12">
            <v>232690</v>
          </cell>
          <cell r="R12">
            <v>546962</v>
          </cell>
          <cell r="S12">
            <v>650000</v>
          </cell>
          <cell r="T12">
            <v>315000</v>
          </cell>
          <cell r="CX12">
            <v>2099500</v>
          </cell>
          <cell r="CY12">
            <v>3169400</v>
          </cell>
          <cell r="CZ12">
            <v>1190607.18</v>
          </cell>
          <cell r="DA12">
            <v>3520000</v>
          </cell>
          <cell r="DB12">
            <v>0</v>
          </cell>
          <cell r="DC12">
            <v>344390</v>
          </cell>
          <cell r="DD12">
            <v>823056</v>
          </cell>
          <cell r="DE12">
            <v>1300000</v>
          </cell>
          <cell r="DF12">
            <v>630000</v>
          </cell>
        </row>
        <row r="13">
          <cell r="B13" t="str">
            <v>CHIHUAHUA</v>
          </cell>
          <cell r="C13">
            <v>66750</v>
          </cell>
          <cell r="D13">
            <v>1054600</v>
          </cell>
          <cell r="E13">
            <v>71029.03333333334</v>
          </cell>
          <cell r="F13">
            <v>245000</v>
          </cell>
          <cell r="G13">
            <v>0</v>
          </cell>
          <cell r="H13">
            <v>112160</v>
          </cell>
          <cell r="I13">
            <v>290706</v>
          </cell>
          <cell r="J13">
            <v>215400</v>
          </cell>
          <cell r="K13">
            <v>115000</v>
          </cell>
          <cell r="L13">
            <v>75750</v>
          </cell>
          <cell r="M13">
            <v>1054600</v>
          </cell>
          <cell r="N13">
            <v>71029.03333333334</v>
          </cell>
          <cell r="O13">
            <v>245000</v>
          </cell>
          <cell r="P13">
            <v>0</v>
          </cell>
          <cell r="Q13">
            <v>152610</v>
          </cell>
          <cell r="R13">
            <v>394758</v>
          </cell>
          <cell r="S13">
            <v>215400</v>
          </cell>
          <cell r="T13">
            <v>115000</v>
          </cell>
          <cell r="CX13">
            <v>142500</v>
          </cell>
          <cell r="CY13">
            <v>2109200</v>
          </cell>
          <cell r="CZ13">
            <v>142058.06666666668</v>
          </cell>
          <cell r="DA13">
            <v>490000</v>
          </cell>
          <cell r="DB13">
            <v>0</v>
          </cell>
          <cell r="DC13">
            <v>264770</v>
          </cell>
          <cell r="DD13">
            <v>685464</v>
          </cell>
          <cell r="DE13">
            <v>430800</v>
          </cell>
          <cell r="DF13">
            <v>230000</v>
          </cell>
        </row>
        <row r="14">
          <cell r="B14" t="str">
            <v>CIUDAD DE MEXICO</v>
          </cell>
          <cell r="C14">
            <v>13500</v>
          </cell>
          <cell r="D14">
            <v>1001600</v>
          </cell>
          <cell r="E14">
            <v>92258.606666666674</v>
          </cell>
          <cell r="F14">
            <v>345000</v>
          </cell>
          <cell r="G14">
            <v>175000</v>
          </cell>
          <cell r="H14">
            <v>77620</v>
          </cell>
          <cell r="I14">
            <v>201708</v>
          </cell>
          <cell r="J14">
            <v>233200</v>
          </cell>
          <cell r="K14">
            <v>125000</v>
          </cell>
          <cell r="L14">
            <v>32500</v>
          </cell>
          <cell r="M14">
            <v>1286600</v>
          </cell>
          <cell r="N14">
            <v>92258.606666666674</v>
          </cell>
          <cell r="O14">
            <v>345000</v>
          </cell>
          <cell r="P14">
            <v>175000</v>
          </cell>
          <cell r="Q14">
            <v>98580</v>
          </cell>
          <cell r="R14">
            <v>256256</v>
          </cell>
          <cell r="S14">
            <v>233200</v>
          </cell>
          <cell r="T14">
            <v>125000</v>
          </cell>
          <cell r="CX14">
            <v>46000</v>
          </cell>
          <cell r="CY14">
            <v>2288200</v>
          </cell>
          <cell r="CZ14">
            <v>184517.21333333335</v>
          </cell>
          <cell r="DA14">
            <v>690000</v>
          </cell>
          <cell r="DB14">
            <v>350000</v>
          </cell>
          <cell r="DC14">
            <v>176200</v>
          </cell>
          <cell r="DD14">
            <v>457964</v>
          </cell>
          <cell r="DE14">
            <v>466400</v>
          </cell>
          <cell r="DF14">
            <v>250000</v>
          </cell>
        </row>
        <row r="15">
          <cell r="B15" t="str">
            <v>DURANGO</v>
          </cell>
          <cell r="C15">
            <v>100500</v>
          </cell>
          <cell r="D15">
            <v>450200</v>
          </cell>
          <cell r="E15">
            <v>320990.62666666665</v>
          </cell>
          <cell r="F15">
            <v>710000</v>
          </cell>
          <cell r="G15">
            <v>0</v>
          </cell>
          <cell r="H15">
            <v>140860</v>
          </cell>
          <cell r="I15">
            <v>365456</v>
          </cell>
          <cell r="J15">
            <v>156400</v>
          </cell>
          <cell r="K15">
            <v>85000</v>
          </cell>
          <cell r="L15">
            <v>89750</v>
          </cell>
          <cell r="M15">
            <v>445200</v>
          </cell>
          <cell r="N15">
            <v>320990.62666666665</v>
          </cell>
          <cell r="O15">
            <v>710000</v>
          </cell>
          <cell r="P15">
            <v>0</v>
          </cell>
          <cell r="Q15">
            <v>138780</v>
          </cell>
          <cell r="R15">
            <v>360490</v>
          </cell>
          <cell r="S15">
            <v>156400</v>
          </cell>
          <cell r="T15">
            <v>85000</v>
          </cell>
          <cell r="CX15">
            <v>190250</v>
          </cell>
          <cell r="CY15">
            <v>895400</v>
          </cell>
          <cell r="CZ15">
            <v>641981.2533333333</v>
          </cell>
          <cell r="DA15">
            <v>1420000</v>
          </cell>
          <cell r="DB15">
            <v>0</v>
          </cell>
          <cell r="DC15">
            <v>279640</v>
          </cell>
          <cell r="DD15">
            <v>725946</v>
          </cell>
          <cell r="DE15">
            <v>312800</v>
          </cell>
          <cell r="DF15">
            <v>170000</v>
          </cell>
        </row>
        <row r="16">
          <cell r="B16" t="str">
            <v>GUANAJUATO</v>
          </cell>
          <cell r="C16">
            <v>37000</v>
          </cell>
          <cell r="D16">
            <v>653600</v>
          </cell>
          <cell r="E16">
            <v>56810.299999999996</v>
          </cell>
          <cell r="F16">
            <v>60000</v>
          </cell>
          <cell r="G16">
            <v>0</v>
          </cell>
          <cell r="H16">
            <v>82380</v>
          </cell>
          <cell r="I16">
            <v>214240</v>
          </cell>
          <cell r="J16">
            <v>272800</v>
          </cell>
          <cell r="K16">
            <v>115000</v>
          </cell>
          <cell r="L16">
            <v>45500</v>
          </cell>
          <cell r="M16">
            <v>563600</v>
          </cell>
          <cell r="N16">
            <v>56810.299999999996</v>
          </cell>
          <cell r="O16">
            <v>60000</v>
          </cell>
          <cell r="P16">
            <v>0</v>
          </cell>
          <cell r="Q16">
            <v>335720</v>
          </cell>
          <cell r="R16">
            <v>872768</v>
          </cell>
          <cell r="S16">
            <v>272800</v>
          </cell>
          <cell r="T16">
            <v>115000</v>
          </cell>
          <cell r="CX16">
            <v>82500</v>
          </cell>
          <cell r="CY16">
            <v>1217200</v>
          </cell>
          <cell r="CZ16">
            <v>113620.59999999999</v>
          </cell>
          <cell r="DA16">
            <v>120000</v>
          </cell>
          <cell r="DB16">
            <v>0</v>
          </cell>
          <cell r="DC16">
            <v>418100</v>
          </cell>
          <cell r="DD16">
            <v>1087008</v>
          </cell>
          <cell r="DE16">
            <v>545600</v>
          </cell>
          <cell r="DF16">
            <v>230000</v>
          </cell>
        </row>
        <row r="17">
          <cell r="B17" t="str">
            <v>GUERRERO</v>
          </cell>
          <cell r="C17">
            <v>552750</v>
          </cell>
          <cell r="D17">
            <v>859200</v>
          </cell>
          <cell r="E17">
            <v>442428.8666666667</v>
          </cell>
          <cell r="F17">
            <v>280000</v>
          </cell>
          <cell r="G17">
            <v>0</v>
          </cell>
          <cell r="H17">
            <v>80530</v>
          </cell>
          <cell r="I17">
            <v>207636</v>
          </cell>
          <cell r="J17">
            <v>233200</v>
          </cell>
          <cell r="K17">
            <v>125000</v>
          </cell>
          <cell r="L17">
            <v>577000</v>
          </cell>
          <cell r="M17">
            <v>914200</v>
          </cell>
          <cell r="N17">
            <v>442428.8666666667</v>
          </cell>
          <cell r="O17">
            <v>280000</v>
          </cell>
          <cell r="P17">
            <v>0</v>
          </cell>
          <cell r="Q17">
            <v>85000</v>
          </cell>
          <cell r="R17">
            <v>214916</v>
          </cell>
          <cell r="S17">
            <v>233200</v>
          </cell>
          <cell r="T17">
            <v>125000</v>
          </cell>
          <cell r="CX17">
            <v>1129750</v>
          </cell>
          <cell r="CY17">
            <v>1773400</v>
          </cell>
          <cell r="CZ17">
            <v>884857.7333333334</v>
          </cell>
          <cell r="DA17">
            <v>560000</v>
          </cell>
          <cell r="DB17">
            <v>0</v>
          </cell>
          <cell r="DC17">
            <v>165530</v>
          </cell>
          <cell r="DD17">
            <v>422552</v>
          </cell>
          <cell r="DE17">
            <v>466400</v>
          </cell>
          <cell r="DF17">
            <v>250000</v>
          </cell>
        </row>
        <row r="18">
          <cell r="B18" t="str">
            <v>HIDALGO</v>
          </cell>
          <cell r="C18">
            <v>139250</v>
          </cell>
          <cell r="D18">
            <v>487600</v>
          </cell>
          <cell r="E18">
            <v>422639.20333333331</v>
          </cell>
          <cell r="F18">
            <v>425000</v>
          </cell>
          <cell r="G18">
            <v>0</v>
          </cell>
          <cell r="H18">
            <v>62110</v>
          </cell>
          <cell r="I18">
            <v>157612</v>
          </cell>
          <cell r="J18">
            <v>274200</v>
          </cell>
          <cell r="K18">
            <v>120000</v>
          </cell>
          <cell r="L18">
            <v>115500</v>
          </cell>
          <cell r="M18">
            <v>647600</v>
          </cell>
          <cell r="N18">
            <v>422639.20333333331</v>
          </cell>
          <cell r="O18">
            <v>425000</v>
          </cell>
          <cell r="P18">
            <v>0</v>
          </cell>
          <cell r="Q18">
            <v>78910</v>
          </cell>
          <cell r="R18">
            <v>197054</v>
          </cell>
          <cell r="S18">
            <v>274200</v>
          </cell>
          <cell r="T18">
            <v>120000</v>
          </cell>
          <cell r="CX18">
            <v>254750</v>
          </cell>
          <cell r="CY18">
            <v>1135200</v>
          </cell>
          <cell r="CZ18">
            <v>845278.40666666662</v>
          </cell>
          <cell r="DA18">
            <v>850000</v>
          </cell>
          <cell r="DB18">
            <v>0</v>
          </cell>
          <cell r="DC18">
            <v>141020</v>
          </cell>
          <cell r="DD18">
            <v>354666</v>
          </cell>
          <cell r="DE18">
            <v>548400</v>
          </cell>
          <cell r="DF18">
            <v>240000</v>
          </cell>
        </row>
        <row r="19">
          <cell r="B19" t="str">
            <v>JALISCO</v>
          </cell>
          <cell r="C19">
            <v>108500</v>
          </cell>
          <cell r="D19">
            <v>330400</v>
          </cell>
          <cell r="E19">
            <v>156248.35</v>
          </cell>
          <cell r="F19">
            <v>280000</v>
          </cell>
          <cell r="G19">
            <v>175000</v>
          </cell>
          <cell r="H19">
            <v>74540</v>
          </cell>
          <cell r="I19">
            <v>193908</v>
          </cell>
          <cell r="J19">
            <v>228200</v>
          </cell>
          <cell r="K19">
            <v>120000</v>
          </cell>
          <cell r="L19">
            <v>119000</v>
          </cell>
          <cell r="M19">
            <v>450400</v>
          </cell>
          <cell r="N19">
            <v>156248.35</v>
          </cell>
          <cell r="O19">
            <v>280000</v>
          </cell>
          <cell r="P19">
            <v>175000</v>
          </cell>
          <cell r="Q19">
            <v>100950</v>
          </cell>
          <cell r="R19">
            <v>262522</v>
          </cell>
          <cell r="S19">
            <v>228200</v>
          </cell>
          <cell r="T19">
            <v>120000</v>
          </cell>
          <cell r="CX19">
            <v>227500</v>
          </cell>
          <cell r="CY19">
            <v>780800</v>
          </cell>
          <cell r="CZ19">
            <v>312496.7</v>
          </cell>
          <cell r="DA19">
            <v>560000</v>
          </cell>
          <cell r="DB19">
            <v>350000</v>
          </cell>
          <cell r="DC19">
            <v>175490</v>
          </cell>
          <cell r="DD19">
            <v>456430</v>
          </cell>
          <cell r="DE19">
            <v>456400</v>
          </cell>
          <cell r="DF19">
            <v>240000</v>
          </cell>
        </row>
        <row r="20">
          <cell r="B20" t="str">
            <v>MEXICO</v>
          </cell>
          <cell r="C20">
            <v>370250</v>
          </cell>
          <cell r="D20">
            <v>1974600</v>
          </cell>
          <cell r="E20">
            <v>896556.04999999993</v>
          </cell>
          <cell r="F20">
            <v>480000</v>
          </cell>
          <cell r="G20">
            <v>175000</v>
          </cell>
          <cell r="H20">
            <v>231510</v>
          </cell>
          <cell r="I20">
            <v>596674</v>
          </cell>
          <cell r="J20">
            <v>337800</v>
          </cell>
          <cell r="K20">
            <v>130000</v>
          </cell>
          <cell r="L20">
            <v>431250</v>
          </cell>
          <cell r="M20">
            <v>2169600</v>
          </cell>
          <cell r="N20">
            <v>896556.04999999993</v>
          </cell>
          <cell r="O20">
            <v>480000</v>
          </cell>
          <cell r="P20">
            <v>175000</v>
          </cell>
          <cell r="Q20">
            <v>372030</v>
          </cell>
          <cell r="R20">
            <v>964418</v>
          </cell>
          <cell r="S20">
            <v>337800</v>
          </cell>
          <cell r="T20">
            <v>130000</v>
          </cell>
          <cell r="CX20">
            <v>801500</v>
          </cell>
          <cell r="CY20">
            <v>4144200</v>
          </cell>
          <cell r="CZ20">
            <v>1793112.0999999999</v>
          </cell>
          <cell r="DA20">
            <v>960000</v>
          </cell>
          <cell r="DB20">
            <v>350000</v>
          </cell>
          <cell r="DC20">
            <v>603540</v>
          </cell>
          <cell r="DD20">
            <v>1561092</v>
          </cell>
          <cell r="DE20">
            <v>675600</v>
          </cell>
          <cell r="DF20">
            <v>260000</v>
          </cell>
        </row>
        <row r="21">
          <cell r="B21" t="str">
            <v>MICHOACAN</v>
          </cell>
          <cell r="C21">
            <v>295000</v>
          </cell>
          <cell r="D21">
            <v>881600</v>
          </cell>
          <cell r="E21">
            <v>374799.08</v>
          </cell>
          <cell r="F21">
            <v>440000</v>
          </cell>
          <cell r="G21">
            <v>175000</v>
          </cell>
          <cell r="H21">
            <v>117560</v>
          </cell>
          <cell r="I21">
            <v>304252</v>
          </cell>
          <cell r="J21">
            <v>466400</v>
          </cell>
          <cell r="K21">
            <v>250000</v>
          </cell>
          <cell r="L21">
            <v>364250</v>
          </cell>
          <cell r="M21">
            <v>961600</v>
          </cell>
          <cell r="N21">
            <v>374799.08</v>
          </cell>
          <cell r="O21">
            <v>440000</v>
          </cell>
          <cell r="P21">
            <v>175000</v>
          </cell>
          <cell r="Q21">
            <v>137150</v>
          </cell>
          <cell r="R21">
            <v>354016</v>
          </cell>
          <cell r="S21">
            <v>466400</v>
          </cell>
          <cell r="T21">
            <v>250000</v>
          </cell>
          <cell r="CX21">
            <v>659250</v>
          </cell>
          <cell r="CY21">
            <v>1843200</v>
          </cell>
          <cell r="CZ21">
            <v>749598.16</v>
          </cell>
          <cell r="DA21">
            <v>880000</v>
          </cell>
          <cell r="DB21">
            <v>350000</v>
          </cell>
          <cell r="DC21">
            <v>254710</v>
          </cell>
          <cell r="DD21">
            <v>658268</v>
          </cell>
          <cell r="DE21">
            <v>932800</v>
          </cell>
          <cell r="DF21">
            <v>500000</v>
          </cell>
        </row>
        <row r="22">
          <cell r="B22" t="str">
            <v>MORELOS</v>
          </cell>
          <cell r="C22">
            <v>41500</v>
          </cell>
          <cell r="D22">
            <v>272800</v>
          </cell>
          <cell r="E22">
            <v>125084.46</v>
          </cell>
          <cell r="F22">
            <v>130000</v>
          </cell>
          <cell r="G22">
            <v>0</v>
          </cell>
          <cell r="H22">
            <v>35800</v>
          </cell>
          <cell r="I22">
            <v>93132</v>
          </cell>
          <cell r="J22">
            <v>110200</v>
          </cell>
          <cell r="K22">
            <v>55000</v>
          </cell>
          <cell r="L22">
            <v>57500</v>
          </cell>
          <cell r="M22">
            <v>277800</v>
          </cell>
          <cell r="N22">
            <v>125084.46</v>
          </cell>
          <cell r="O22">
            <v>130000</v>
          </cell>
          <cell r="P22">
            <v>0</v>
          </cell>
          <cell r="Q22">
            <v>40270</v>
          </cell>
          <cell r="R22">
            <v>104754</v>
          </cell>
          <cell r="S22">
            <v>110200</v>
          </cell>
          <cell r="T22">
            <v>55000</v>
          </cell>
          <cell r="CX22">
            <v>99000</v>
          </cell>
          <cell r="CY22">
            <v>550600</v>
          </cell>
          <cell r="CZ22">
            <v>250168.92</v>
          </cell>
          <cell r="DA22">
            <v>260000</v>
          </cell>
          <cell r="DB22">
            <v>0</v>
          </cell>
          <cell r="DC22">
            <v>76070</v>
          </cell>
          <cell r="DD22">
            <v>197886</v>
          </cell>
          <cell r="DE22">
            <v>220400</v>
          </cell>
          <cell r="DF22">
            <v>110000</v>
          </cell>
        </row>
        <row r="23">
          <cell r="B23" t="str">
            <v>NAYARIT</v>
          </cell>
          <cell r="C23">
            <v>40000</v>
          </cell>
          <cell r="D23">
            <v>161200</v>
          </cell>
          <cell r="E23">
            <v>55148.166666666664</v>
          </cell>
          <cell r="F23">
            <v>125000</v>
          </cell>
          <cell r="G23">
            <v>0</v>
          </cell>
          <cell r="H23">
            <v>47030</v>
          </cell>
          <cell r="I23">
            <v>122226</v>
          </cell>
          <cell r="J23">
            <v>123000</v>
          </cell>
          <cell r="K23">
            <v>65000</v>
          </cell>
          <cell r="L23">
            <v>45000</v>
          </cell>
          <cell r="M23">
            <v>181200</v>
          </cell>
          <cell r="N23">
            <v>55148.166666666664</v>
          </cell>
          <cell r="O23">
            <v>125000</v>
          </cell>
          <cell r="P23">
            <v>0</v>
          </cell>
          <cell r="Q23">
            <v>48180</v>
          </cell>
          <cell r="R23">
            <v>125060</v>
          </cell>
          <cell r="S23">
            <v>123000</v>
          </cell>
          <cell r="T23">
            <v>65000</v>
          </cell>
          <cell r="CX23">
            <v>85000</v>
          </cell>
          <cell r="CY23">
            <v>342400</v>
          </cell>
          <cell r="CZ23">
            <v>110296.33333333333</v>
          </cell>
          <cell r="DA23">
            <v>250000</v>
          </cell>
          <cell r="DB23">
            <v>0</v>
          </cell>
          <cell r="DC23">
            <v>95210</v>
          </cell>
          <cell r="DD23">
            <v>247286</v>
          </cell>
          <cell r="DE23">
            <v>246000</v>
          </cell>
          <cell r="DF23">
            <v>130000</v>
          </cell>
        </row>
        <row r="24">
          <cell r="B24" t="str">
            <v>NUEVO LEON</v>
          </cell>
          <cell r="C24">
            <v>18500</v>
          </cell>
          <cell r="D24">
            <v>116200</v>
          </cell>
          <cell r="E24">
            <v>68462.546666666676</v>
          </cell>
          <cell r="F24">
            <v>140000</v>
          </cell>
          <cell r="G24">
            <v>175000</v>
          </cell>
          <cell r="H24">
            <v>90430</v>
          </cell>
          <cell r="I24">
            <v>235066</v>
          </cell>
          <cell r="J24">
            <v>175400</v>
          </cell>
          <cell r="K24">
            <v>70000</v>
          </cell>
          <cell r="L24">
            <v>27000</v>
          </cell>
          <cell r="M24">
            <v>211200</v>
          </cell>
          <cell r="N24">
            <v>68462.546666666676</v>
          </cell>
          <cell r="O24">
            <v>140000</v>
          </cell>
          <cell r="P24">
            <v>175000</v>
          </cell>
          <cell r="Q24">
            <v>96860</v>
          </cell>
          <cell r="R24">
            <v>251732</v>
          </cell>
          <cell r="S24">
            <v>175400</v>
          </cell>
          <cell r="T24">
            <v>70000</v>
          </cell>
          <cell r="CX24">
            <v>45500</v>
          </cell>
          <cell r="CY24">
            <v>327400</v>
          </cell>
          <cell r="CZ24">
            <v>136925.09333333335</v>
          </cell>
          <cell r="DA24">
            <v>280000</v>
          </cell>
          <cell r="DB24">
            <v>350000</v>
          </cell>
          <cell r="DC24">
            <v>187290</v>
          </cell>
          <cell r="DD24">
            <v>486798</v>
          </cell>
          <cell r="DE24">
            <v>350800</v>
          </cell>
          <cell r="DF24">
            <v>140000</v>
          </cell>
        </row>
        <row r="25">
          <cell r="B25" t="str">
            <v>OAXACA</v>
          </cell>
          <cell r="C25">
            <v>499500</v>
          </cell>
          <cell r="D25">
            <v>2310000</v>
          </cell>
          <cell r="E25">
            <v>425035.58333333331</v>
          </cell>
          <cell r="F25">
            <v>495000</v>
          </cell>
          <cell r="G25">
            <v>0</v>
          </cell>
          <cell r="H25">
            <v>155100</v>
          </cell>
          <cell r="I25">
            <v>378066</v>
          </cell>
          <cell r="J25">
            <v>283600</v>
          </cell>
          <cell r="K25">
            <v>125000</v>
          </cell>
          <cell r="L25">
            <v>548750</v>
          </cell>
          <cell r="M25">
            <v>2250000</v>
          </cell>
          <cell r="N25">
            <v>425035.58333333331</v>
          </cell>
          <cell r="O25">
            <v>495000</v>
          </cell>
          <cell r="P25">
            <v>0</v>
          </cell>
          <cell r="Q25">
            <v>206600</v>
          </cell>
          <cell r="R25">
            <v>519142</v>
          </cell>
          <cell r="S25">
            <v>283600</v>
          </cell>
          <cell r="T25">
            <v>125000</v>
          </cell>
          <cell r="CX25">
            <v>1048250</v>
          </cell>
          <cell r="CY25">
            <v>4560000</v>
          </cell>
          <cell r="CZ25">
            <v>850071.16666666663</v>
          </cell>
          <cell r="DA25">
            <v>990000</v>
          </cell>
          <cell r="DB25">
            <v>0</v>
          </cell>
          <cell r="DC25">
            <v>361700</v>
          </cell>
          <cell r="DD25">
            <v>897208</v>
          </cell>
          <cell r="DE25">
            <v>567200</v>
          </cell>
          <cell r="DF25">
            <v>250000</v>
          </cell>
        </row>
        <row r="26">
          <cell r="B26" t="str">
            <v>PUEBLA</v>
          </cell>
          <cell r="C26">
            <v>491500</v>
          </cell>
          <cell r="D26">
            <v>1056400</v>
          </cell>
          <cell r="E26">
            <v>326731.75</v>
          </cell>
          <cell r="F26">
            <v>465000</v>
          </cell>
          <cell r="G26">
            <v>0</v>
          </cell>
          <cell r="H26">
            <v>180520</v>
          </cell>
          <cell r="I26">
            <v>437086</v>
          </cell>
          <cell r="J26">
            <v>294200</v>
          </cell>
          <cell r="K26">
            <v>125000</v>
          </cell>
          <cell r="L26">
            <v>494250</v>
          </cell>
          <cell r="M26">
            <v>1061400</v>
          </cell>
          <cell r="N26">
            <v>326731.75</v>
          </cell>
          <cell r="O26">
            <v>465000</v>
          </cell>
          <cell r="P26">
            <v>0</v>
          </cell>
          <cell r="Q26">
            <v>200160</v>
          </cell>
          <cell r="R26">
            <v>499122</v>
          </cell>
          <cell r="S26">
            <v>294200</v>
          </cell>
          <cell r="T26">
            <v>125000</v>
          </cell>
          <cell r="CX26">
            <v>985750</v>
          </cell>
          <cell r="CY26">
            <v>2117800</v>
          </cell>
          <cell r="CZ26">
            <v>653463.5</v>
          </cell>
          <cell r="DA26">
            <v>930000</v>
          </cell>
          <cell r="DB26">
            <v>0</v>
          </cell>
          <cell r="DC26">
            <v>380680</v>
          </cell>
          <cell r="DD26">
            <v>936208</v>
          </cell>
          <cell r="DE26">
            <v>588400</v>
          </cell>
          <cell r="DF26">
            <v>250000</v>
          </cell>
        </row>
        <row r="27">
          <cell r="B27" t="str">
            <v>QUERETARO</v>
          </cell>
          <cell r="C27">
            <v>46500</v>
          </cell>
          <cell r="D27">
            <v>368400</v>
          </cell>
          <cell r="E27">
            <v>73272.333333333328</v>
          </cell>
          <cell r="F27">
            <v>190000</v>
          </cell>
          <cell r="G27">
            <v>0</v>
          </cell>
          <cell r="H27">
            <v>59120</v>
          </cell>
          <cell r="I27">
            <v>153140</v>
          </cell>
          <cell r="J27">
            <v>156400</v>
          </cell>
          <cell r="K27">
            <v>85000</v>
          </cell>
          <cell r="L27">
            <v>97500</v>
          </cell>
          <cell r="M27">
            <v>483400</v>
          </cell>
          <cell r="N27">
            <v>73272.333333333328</v>
          </cell>
          <cell r="O27">
            <v>190000</v>
          </cell>
          <cell r="P27">
            <v>0</v>
          </cell>
          <cell r="Q27">
            <v>74700</v>
          </cell>
          <cell r="R27">
            <v>193284</v>
          </cell>
          <cell r="S27">
            <v>156400</v>
          </cell>
          <cell r="T27">
            <v>85000</v>
          </cell>
          <cell r="CX27">
            <v>144000</v>
          </cell>
          <cell r="CY27">
            <v>851800</v>
          </cell>
          <cell r="CZ27">
            <v>146544.66666666666</v>
          </cell>
          <cell r="DA27">
            <v>380000</v>
          </cell>
          <cell r="DB27">
            <v>0</v>
          </cell>
          <cell r="DC27">
            <v>133820</v>
          </cell>
          <cell r="DD27">
            <v>346424</v>
          </cell>
          <cell r="DE27">
            <v>312800</v>
          </cell>
          <cell r="DF27">
            <v>170000</v>
          </cell>
        </row>
        <row r="28">
          <cell r="B28" t="str">
            <v>QUINTANA ROO</v>
          </cell>
          <cell r="C28">
            <v>6500</v>
          </cell>
          <cell r="D28">
            <v>155200</v>
          </cell>
          <cell r="E28">
            <v>86711.186666666661</v>
          </cell>
          <cell r="F28">
            <v>275000</v>
          </cell>
          <cell r="G28">
            <v>0</v>
          </cell>
          <cell r="H28">
            <v>24350</v>
          </cell>
          <cell r="I28">
            <v>63128</v>
          </cell>
          <cell r="J28">
            <v>92400</v>
          </cell>
          <cell r="K28">
            <v>50000</v>
          </cell>
          <cell r="L28">
            <v>1555650</v>
          </cell>
          <cell r="M28">
            <v>791731.75</v>
          </cell>
          <cell r="N28">
            <v>294200</v>
          </cell>
          <cell r="O28">
            <v>125000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50000</v>
          </cell>
          <cell r="CX28">
            <v>1562150</v>
          </cell>
          <cell r="CY28">
            <v>946931.75</v>
          </cell>
          <cell r="CZ28">
            <v>380911.18666666665</v>
          </cell>
          <cell r="DA28">
            <v>400000</v>
          </cell>
          <cell r="DB28">
            <v>0</v>
          </cell>
          <cell r="DC28">
            <v>24350</v>
          </cell>
          <cell r="DD28">
            <v>63128</v>
          </cell>
          <cell r="DE28">
            <v>92400</v>
          </cell>
          <cell r="DF28">
            <v>100000</v>
          </cell>
        </row>
        <row r="29">
          <cell r="B29" t="str">
            <v>SAN LUIS POTOSI</v>
          </cell>
          <cell r="C29">
            <v>415750</v>
          </cell>
          <cell r="D29">
            <v>447400</v>
          </cell>
          <cell r="E29">
            <v>142426.29666666666</v>
          </cell>
          <cell r="F29">
            <v>230000</v>
          </cell>
          <cell r="G29">
            <v>0</v>
          </cell>
          <cell r="H29">
            <v>207530</v>
          </cell>
          <cell r="I29">
            <v>527176</v>
          </cell>
          <cell r="J29">
            <v>243800</v>
          </cell>
          <cell r="K29">
            <v>130000</v>
          </cell>
          <cell r="L29">
            <v>425500</v>
          </cell>
          <cell r="M29">
            <v>522400</v>
          </cell>
          <cell r="N29">
            <v>142426.29666666666</v>
          </cell>
          <cell r="O29">
            <v>230000</v>
          </cell>
          <cell r="P29">
            <v>0</v>
          </cell>
          <cell r="Q29">
            <v>216930</v>
          </cell>
          <cell r="R29">
            <v>537394</v>
          </cell>
          <cell r="S29">
            <v>243800</v>
          </cell>
          <cell r="T29">
            <v>130000</v>
          </cell>
          <cell r="CX29">
            <v>841250</v>
          </cell>
          <cell r="CY29">
            <v>969800</v>
          </cell>
          <cell r="CZ29">
            <v>284852.59333333332</v>
          </cell>
          <cell r="DA29">
            <v>460000</v>
          </cell>
          <cell r="DB29">
            <v>0</v>
          </cell>
          <cell r="DC29">
            <v>424460</v>
          </cell>
          <cell r="DD29">
            <v>1064570</v>
          </cell>
          <cell r="DE29">
            <v>487600</v>
          </cell>
          <cell r="DF29">
            <v>260000</v>
          </cell>
        </row>
        <row r="30">
          <cell r="B30" t="str">
            <v>SINALOA</v>
          </cell>
          <cell r="C30">
            <v>78500</v>
          </cell>
          <cell r="D30">
            <v>287600</v>
          </cell>
          <cell r="E30">
            <v>166229.09666666668</v>
          </cell>
          <cell r="F30">
            <v>215000</v>
          </cell>
          <cell r="G30">
            <v>0</v>
          </cell>
          <cell r="H30">
            <v>65600</v>
          </cell>
          <cell r="I30">
            <v>170456</v>
          </cell>
          <cell r="J30">
            <v>228200</v>
          </cell>
          <cell r="K30">
            <v>125000</v>
          </cell>
          <cell r="L30">
            <v>96000</v>
          </cell>
          <cell r="M30">
            <v>297600</v>
          </cell>
          <cell r="N30">
            <v>166229.09666666668</v>
          </cell>
          <cell r="O30">
            <v>215000</v>
          </cell>
          <cell r="P30">
            <v>0</v>
          </cell>
          <cell r="Q30">
            <v>83410</v>
          </cell>
          <cell r="R30">
            <v>216866</v>
          </cell>
          <cell r="S30">
            <v>228200</v>
          </cell>
          <cell r="T30">
            <v>125000</v>
          </cell>
          <cell r="CX30">
            <v>174500</v>
          </cell>
          <cell r="CY30">
            <v>585200</v>
          </cell>
          <cell r="CZ30">
            <v>332458.19333333336</v>
          </cell>
          <cell r="DA30">
            <v>430000</v>
          </cell>
          <cell r="DB30">
            <v>0</v>
          </cell>
          <cell r="DC30">
            <v>149010</v>
          </cell>
          <cell r="DD30">
            <v>387322</v>
          </cell>
          <cell r="DE30">
            <v>456400</v>
          </cell>
          <cell r="DF30">
            <v>250000</v>
          </cell>
        </row>
        <row r="31">
          <cell r="B31" t="str">
            <v>SONORA</v>
          </cell>
          <cell r="C31">
            <v>98000</v>
          </cell>
          <cell r="D31">
            <v>528400</v>
          </cell>
          <cell r="E31">
            <v>115317.75999999999</v>
          </cell>
          <cell r="F31">
            <v>160000</v>
          </cell>
          <cell r="G31">
            <v>175000</v>
          </cell>
          <cell r="H31">
            <v>196470</v>
          </cell>
          <cell r="I31">
            <v>510822</v>
          </cell>
          <cell r="J31">
            <v>258400</v>
          </cell>
          <cell r="K31">
            <v>75000</v>
          </cell>
          <cell r="L31">
            <v>86500</v>
          </cell>
          <cell r="M31">
            <v>558400</v>
          </cell>
          <cell r="N31">
            <v>115317.75999999999</v>
          </cell>
          <cell r="O31">
            <v>160000</v>
          </cell>
          <cell r="P31">
            <v>175000</v>
          </cell>
          <cell r="Q31">
            <v>204270</v>
          </cell>
          <cell r="R31">
            <v>531206</v>
          </cell>
          <cell r="S31">
            <v>258400</v>
          </cell>
          <cell r="T31">
            <v>75000</v>
          </cell>
          <cell r="CX31">
            <v>184500</v>
          </cell>
          <cell r="CY31">
            <v>1086800</v>
          </cell>
          <cell r="CZ31">
            <v>230635.51999999999</v>
          </cell>
          <cell r="DA31">
            <v>320000</v>
          </cell>
          <cell r="DB31">
            <v>350000</v>
          </cell>
          <cell r="DC31">
            <v>400740</v>
          </cell>
          <cell r="DD31">
            <v>1042028</v>
          </cell>
          <cell r="DE31">
            <v>516800</v>
          </cell>
          <cell r="DF31">
            <v>150000</v>
          </cell>
        </row>
        <row r="32">
          <cell r="B32" t="str">
            <v>TABASCO</v>
          </cell>
          <cell r="C32">
            <v>45000</v>
          </cell>
          <cell r="D32">
            <v>255000</v>
          </cell>
          <cell r="E32">
            <v>68693.903333333335</v>
          </cell>
          <cell r="F32">
            <v>85000</v>
          </cell>
          <cell r="G32">
            <v>175000</v>
          </cell>
          <cell r="H32">
            <v>18020</v>
          </cell>
          <cell r="I32">
            <v>46748</v>
          </cell>
          <cell r="J32">
            <v>123000</v>
          </cell>
          <cell r="K32">
            <v>65000</v>
          </cell>
          <cell r="L32">
            <v>46500</v>
          </cell>
          <cell r="M32">
            <v>300000</v>
          </cell>
          <cell r="N32">
            <v>68693.903333333335</v>
          </cell>
          <cell r="O32">
            <v>85000</v>
          </cell>
          <cell r="P32">
            <v>175000</v>
          </cell>
          <cell r="Q32">
            <v>38620</v>
          </cell>
          <cell r="R32">
            <v>100464</v>
          </cell>
          <cell r="S32">
            <v>123000</v>
          </cell>
          <cell r="T32">
            <v>65000</v>
          </cell>
          <cell r="CX32">
            <v>91500</v>
          </cell>
          <cell r="CY32">
            <v>555000</v>
          </cell>
          <cell r="CZ32">
            <v>137387.80666666667</v>
          </cell>
          <cell r="DA32">
            <v>170000</v>
          </cell>
          <cell r="DB32">
            <v>350000</v>
          </cell>
          <cell r="DC32">
            <v>56640</v>
          </cell>
          <cell r="DD32">
            <v>147212</v>
          </cell>
          <cell r="DE32">
            <v>246000</v>
          </cell>
          <cell r="DF32">
            <v>130000</v>
          </cell>
        </row>
        <row r="33">
          <cell r="B33" t="str">
            <v>TAMAULIPAS</v>
          </cell>
          <cell r="C33">
            <v>117000</v>
          </cell>
          <cell r="D33">
            <v>277000</v>
          </cell>
          <cell r="E33">
            <v>114795.68333333333</v>
          </cell>
          <cell r="F33">
            <v>95000</v>
          </cell>
          <cell r="G33">
            <v>0</v>
          </cell>
          <cell r="H33">
            <v>85330</v>
          </cell>
          <cell r="I33">
            <v>221754</v>
          </cell>
          <cell r="J33">
            <v>215400</v>
          </cell>
          <cell r="K33">
            <v>115000</v>
          </cell>
          <cell r="L33">
            <v>115000</v>
          </cell>
          <cell r="M33">
            <v>212000</v>
          </cell>
          <cell r="N33">
            <v>114795.68333333333</v>
          </cell>
          <cell r="O33">
            <v>95000</v>
          </cell>
          <cell r="P33">
            <v>0</v>
          </cell>
          <cell r="Q33">
            <v>104600</v>
          </cell>
          <cell r="R33">
            <v>272012</v>
          </cell>
          <cell r="S33">
            <v>215400</v>
          </cell>
          <cell r="T33">
            <v>115000</v>
          </cell>
          <cell r="CX33">
            <v>232000</v>
          </cell>
          <cell r="CY33">
            <v>489000</v>
          </cell>
          <cell r="CZ33">
            <v>229591.36666666667</v>
          </cell>
          <cell r="DA33">
            <v>190000</v>
          </cell>
          <cell r="DB33">
            <v>0</v>
          </cell>
          <cell r="DC33">
            <v>189930</v>
          </cell>
          <cell r="DD33">
            <v>493766</v>
          </cell>
          <cell r="DE33">
            <v>430800</v>
          </cell>
          <cell r="DF33">
            <v>230000</v>
          </cell>
        </row>
        <row r="34">
          <cell r="B34" t="str">
            <v>TLAXCALA</v>
          </cell>
          <cell r="C34">
            <v>45500</v>
          </cell>
          <cell r="D34">
            <v>319600</v>
          </cell>
          <cell r="E34">
            <v>56799.583333333336</v>
          </cell>
          <cell r="F34">
            <v>150000</v>
          </cell>
          <cell r="G34">
            <v>175000</v>
          </cell>
          <cell r="H34">
            <v>29830</v>
          </cell>
          <cell r="I34">
            <v>77662</v>
          </cell>
          <cell r="J34">
            <v>107400</v>
          </cell>
          <cell r="K34">
            <v>55000</v>
          </cell>
          <cell r="L34">
            <v>42500</v>
          </cell>
          <cell r="M34">
            <v>394600</v>
          </cell>
          <cell r="N34">
            <v>56799.583333333336</v>
          </cell>
          <cell r="O34">
            <v>150000</v>
          </cell>
          <cell r="P34">
            <v>175000</v>
          </cell>
          <cell r="Q34">
            <v>42540</v>
          </cell>
          <cell r="R34">
            <v>110656</v>
          </cell>
          <cell r="S34">
            <v>107400</v>
          </cell>
          <cell r="T34">
            <v>55000</v>
          </cell>
          <cell r="CX34">
            <v>88000</v>
          </cell>
          <cell r="CY34">
            <v>714200</v>
          </cell>
          <cell r="CZ34">
            <v>113599.16666666667</v>
          </cell>
          <cell r="DA34">
            <v>300000</v>
          </cell>
          <cell r="DB34">
            <v>350000</v>
          </cell>
          <cell r="DC34">
            <v>72370</v>
          </cell>
          <cell r="DD34">
            <v>188318</v>
          </cell>
          <cell r="DE34">
            <v>214800</v>
          </cell>
          <cell r="DF34">
            <v>110000</v>
          </cell>
        </row>
        <row r="35">
          <cell r="B35" t="str">
            <v>VERACRUZ</v>
          </cell>
          <cell r="C35">
            <v>675750</v>
          </cell>
          <cell r="D35">
            <v>800000</v>
          </cell>
          <cell r="E35">
            <v>550367.33666666679</v>
          </cell>
          <cell r="F35">
            <v>735000</v>
          </cell>
          <cell r="G35">
            <v>0</v>
          </cell>
          <cell r="H35">
            <v>171230</v>
          </cell>
          <cell r="I35">
            <v>438178</v>
          </cell>
          <cell r="J35">
            <v>448600</v>
          </cell>
          <cell r="K35">
            <v>240000</v>
          </cell>
          <cell r="L35">
            <v>866750</v>
          </cell>
          <cell r="M35">
            <v>785000</v>
          </cell>
          <cell r="N35">
            <v>550367.33666666679</v>
          </cell>
          <cell r="O35">
            <v>735000</v>
          </cell>
          <cell r="P35">
            <v>0</v>
          </cell>
          <cell r="Q35">
            <v>205710</v>
          </cell>
          <cell r="R35">
            <v>526604</v>
          </cell>
          <cell r="S35">
            <v>448600</v>
          </cell>
          <cell r="T35">
            <v>240000</v>
          </cell>
          <cell r="CX35">
            <v>1542500</v>
          </cell>
          <cell r="CY35">
            <v>1585000</v>
          </cell>
          <cell r="CZ35">
            <v>1100734.6733333336</v>
          </cell>
          <cell r="DA35">
            <v>1470000</v>
          </cell>
          <cell r="DB35">
            <v>0</v>
          </cell>
          <cell r="DC35">
            <v>376940</v>
          </cell>
          <cell r="DD35">
            <v>964782</v>
          </cell>
          <cell r="DE35">
            <v>897200</v>
          </cell>
          <cell r="DF35">
            <v>480000</v>
          </cell>
        </row>
        <row r="36">
          <cell r="B36" t="str">
            <v>YUCATAN</v>
          </cell>
          <cell r="C36">
            <v>39500</v>
          </cell>
          <cell r="D36">
            <v>832400</v>
          </cell>
          <cell r="E36">
            <v>90549.276666666672</v>
          </cell>
          <cell r="F36">
            <v>160000</v>
          </cell>
          <cell r="G36">
            <v>0</v>
          </cell>
          <cell r="H36">
            <v>24090</v>
          </cell>
          <cell r="I36">
            <v>62530</v>
          </cell>
          <cell r="J36">
            <v>261200</v>
          </cell>
          <cell r="K36">
            <v>125000</v>
          </cell>
          <cell r="L36">
            <v>60500</v>
          </cell>
          <cell r="M36">
            <v>997400</v>
          </cell>
          <cell r="N36">
            <v>90549.276666666672</v>
          </cell>
          <cell r="O36">
            <v>160000</v>
          </cell>
          <cell r="P36">
            <v>0</v>
          </cell>
          <cell r="Q36">
            <v>28970</v>
          </cell>
          <cell r="R36">
            <v>75374</v>
          </cell>
          <cell r="S36">
            <v>261200</v>
          </cell>
          <cell r="T36">
            <v>125000</v>
          </cell>
          <cell r="CX36">
            <v>100000</v>
          </cell>
          <cell r="CY36">
            <v>1829800</v>
          </cell>
          <cell r="CZ36">
            <v>181098.55333333334</v>
          </cell>
          <cell r="DA36">
            <v>320000</v>
          </cell>
          <cell r="DB36">
            <v>0</v>
          </cell>
          <cell r="DC36">
            <v>53060</v>
          </cell>
          <cell r="DD36">
            <v>137904</v>
          </cell>
          <cell r="DE36">
            <v>522400</v>
          </cell>
          <cell r="DF36">
            <v>250000</v>
          </cell>
        </row>
        <row r="37">
          <cell r="B37" t="str">
            <v>ZACATECAS</v>
          </cell>
          <cell r="C37">
            <v>85500</v>
          </cell>
          <cell r="D37">
            <v>260000</v>
          </cell>
          <cell r="E37">
            <v>77478.003333333341</v>
          </cell>
          <cell r="F37">
            <v>165000</v>
          </cell>
          <cell r="G37">
            <v>0</v>
          </cell>
          <cell r="H37">
            <v>44840</v>
          </cell>
          <cell r="I37">
            <v>116688</v>
          </cell>
          <cell r="J37">
            <v>123200</v>
          </cell>
          <cell r="K37">
            <v>50000</v>
          </cell>
          <cell r="L37">
            <v>126000</v>
          </cell>
          <cell r="M37">
            <v>375000</v>
          </cell>
          <cell r="N37">
            <v>77478.003333333341</v>
          </cell>
          <cell r="O37">
            <v>165000</v>
          </cell>
          <cell r="P37">
            <v>0</v>
          </cell>
          <cell r="Q37">
            <v>55270</v>
          </cell>
          <cell r="R37">
            <v>143806</v>
          </cell>
          <cell r="S37">
            <v>123200</v>
          </cell>
          <cell r="T37">
            <v>50000</v>
          </cell>
          <cell r="CX37">
            <v>211500</v>
          </cell>
          <cell r="CY37">
            <v>635000</v>
          </cell>
          <cell r="CZ37">
            <v>154956.00666666668</v>
          </cell>
          <cell r="DA37">
            <v>330000</v>
          </cell>
          <cell r="DB37">
            <v>0</v>
          </cell>
          <cell r="DC37">
            <v>100110</v>
          </cell>
          <cell r="DD37">
            <v>260494</v>
          </cell>
          <cell r="DE37">
            <v>246400</v>
          </cell>
          <cell r="DF37">
            <v>100000</v>
          </cell>
        </row>
      </sheetData>
      <sheetData sheetId="3">
        <row r="11">
          <cell r="A11" t="str">
            <v>AGUASCALIENTES</v>
          </cell>
          <cell r="B11">
            <v>11547134.039999999</v>
          </cell>
          <cell r="C11">
            <v>465200</v>
          </cell>
          <cell r="D11">
            <v>498199.09</v>
          </cell>
          <cell r="E11">
            <v>963399.09000000008</v>
          </cell>
          <cell r="F11">
            <v>630474.09</v>
          </cell>
          <cell r="G11">
            <v>1593873.1800000002</v>
          </cell>
        </row>
        <row r="12">
          <cell r="A12" t="str">
            <v>BAJA CALIFORNIA</v>
          </cell>
          <cell r="B12">
            <v>33520205.399999999</v>
          </cell>
          <cell r="C12">
            <v>627659</v>
          </cell>
          <cell r="D12">
            <v>1967113.7</v>
          </cell>
          <cell r="E12">
            <v>2594772.7000000002</v>
          </cell>
          <cell r="F12">
            <v>2298982.7000000002</v>
          </cell>
          <cell r="G12">
            <v>4893755.4000000004</v>
          </cell>
        </row>
        <row r="13">
          <cell r="A13" t="str">
            <v>BAJA CALIFORNIA SUR</v>
          </cell>
          <cell r="B13">
            <v>11084537.24</v>
          </cell>
          <cell r="C13">
            <v>463600</v>
          </cell>
          <cell r="D13">
            <v>643911.85</v>
          </cell>
          <cell r="E13">
            <v>1107511.8500000001</v>
          </cell>
          <cell r="F13">
            <v>761874.85</v>
          </cell>
          <cell r="G13">
            <v>1869386.7000000002</v>
          </cell>
        </row>
        <row r="14">
          <cell r="A14" t="str">
            <v>CAMPECHE</v>
          </cell>
          <cell r="B14">
            <v>14747293.5</v>
          </cell>
          <cell r="C14">
            <v>599400</v>
          </cell>
          <cell r="D14">
            <v>779212.74</v>
          </cell>
          <cell r="E14">
            <v>1378612.74</v>
          </cell>
          <cell r="F14">
            <v>945339.74</v>
          </cell>
          <cell r="G14">
            <v>2323952.48</v>
          </cell>
        </row>
        <row r="15">
          <cell r="A15" t="str">
            <v>COAHUILA</v>
          </cell>
          <cell r="B15">
            <v>33570959.369999997</v>
          </cell>
          <cell r="C15">
            <v>981200</v>
          </cell>
          <cell r="D15">
            <v>4313468.58</v>
          </cell>
          <cell r="E15">
            <v>5294668.58</v>
          </cell>
          <cell r="F15">
            <v>6194531.5800000001</v>
          </cell>
          <cell r="G15">
            <v>11489200.16</v>
          </cell>
        </row>
        <row r="16">
          <cell r="A16" t="str">
            <v>COLIMA</v>
          </cell>
          <cell r="B16">
            <v>11995686.439999999</v>
          </cell>
          <cell r="C16">
            <v>355800</v>
          </cell>
          <cell r="D16">
            <v>819386.95</v>
          </cell>
          <cell r="E16">
            <v>1175186.95</v>
          </cell>
          <cell r="F16">
            <v>901785.95</v>
          </cell>
          <cell r="G16">
            <v>2076972.9</v>
          </cell>
        </row>
        <row r="17">
          <cell r="A17" t="str">
            <v>CHIAPAS</v>
          </cell>
          <cell r="B17">
            <v>150051555.97999999</v>
          </cell>
          <cell r="C17">
            <v>2402200</v>
          </cell>
          <cell r="D17">
            <v>7426819.6699999999</v>
          </cell>
          <cell r="E17">
            <v>9829019.6699999999</v>
          </cell>
          <cell r="F17">
            <v>10581780.59</v>
          </cell>
          <cell r="G17">
            <v>20410800.259999998</v>
          </cell>
        </row>
        <row r="18">
          <cell r="A18" t="str">
            <v>CHIHUAHUA</v>
          </cell>
          <cell r="B18">
            <v>56937404.18</v>
          </cell>
          <cell r="C18">
            <v>1455000</v>
          </cell>
          <cell r="D18">
            <v>3240434.28</v>
          </cell>
          <cell r="E18">
            <v>4695434.2799999993</v>
          </cell>
          <cell r="F18">
            <v>3735071.03</v>
          </cell>
          <cell r="G18">
            <v>8430505.3099999987</v>
          </cell>
        </row>
        <row r="19">
          <cell r="A19" t="str">
            <v>CIUDAD DE MEXICO</v>
          </cell>
          <cell r="B19">
            <v>61159431.280000001</v>
          </cell>
          <cell r="C19">
            <v>1181647</v>
          </cell>
          <cell r="D19">
            <v>3575511.61</v>
          </cell>
          <cell r="E19">
            <v>4757158.6099999994</v>
          </cell>
          <cell r="F19">
            <v>4399351.6100000003</v>
          </cell>
          <cell r="G19">
            <v>9156510.2199999988</v>
          </cell>
        </row>
        <row r="20">
          <cell r="A20" t="str">
            <v>DURANGO</v>
          </cell>
          <cell r="B20">
            <v>50289877.57</v>
          </cell>
          <cell r="C20">
            <v>986600</v>
          </cell>
          <cell r="D20">
            <v>3008804.63</v>
          </cell>
          <cell r="E20">
            <v>3995404.63</v>
          </cell>
          <cell r="F20">
            <v>3461232.63</v>
          </cell>
          <cell r="G20">
            <v>7456637.2599999998</v>
          </cell>
        </row>
        <row r="21">
          <cell r="A21" t="str">
            <v>GUANAJUATO</v>
          </cell>
          <cell r="B21">
            <v>71144606.260000005</v>
          </cell>
          <cell r="D21">
            <v>1878953.63</v>
          </cell>
          <cell r="E21">
            <v>1878953.63</v>
          </cell>
          <cell r="F21">
            <v>6440774.2999999998</v>
          </cell>
          <cell r="G21">
            <v>8319727.9299999997</v>
          </cell>
        </row>
        <row r="22">
          <cell r="A22" t="str">
            <v>GUERRERO</v>
          </cell>
          <cell r="B22">
            <v>89965858.859999999</v>
          </cell>
          <cell r="C22">
            <v>1737400</v>
          </cell>
          <cell r="D22">
            <v>4247624.87</v>
          </cell>
          <cell r="E22">
            <v>5985024.8700000001</v>
          </cell>
          <cell r="F22">
            <v>4422181.87</v>
          </cell>
          <cell r="G22">
            <v>10407206.74</v>
          </cell>
        </row>
        <row r="23">
          <cell r="A23" t="str">
            <v>HIDALGO</v>
          </cell>
          <cell r="B23">
            <v>53836448.439999998</v>
          </cell>
          <cell r="C23">
            <v>1704274</v>
          </cell>
          <cell r="D23">
            <v>3126326.2</v>
          </cell>
          <cell r="E23">
            <v>4830600.2</v>
          </cell>
          <cell r="F23">
            <v>2743131.2</v>
          </cell>
          <cell r="G23">
            <v>7573731.4000000004</v>
          </cell>
        </row>
        <row r="24">
          <cell r="A24" t="str">
            <v>JALISCO</v>
          </cell>
          <cell r="B24">
            <v>47199873.380000003</v>
          </cell>
          <cell r="D24">
            <v>1155171.3600000001</v>
          </cell>
          <cell r="E24">
            <v>1155171.3600000001</v>
          </cell>
          <cell r="F24">
            <v>2964157.04</v>
          </cell>
          <cell r="G24">
            <v>4119328.4000000004</v>
          </cell>
        </row>
        <row r="25">
          <cell r="A25" t="str">
            <v>MEXICO</v>
          </cell>
          <cell r="B25">
            <v>212858948.59999999</v>
          </cell>
          <cell r="C25">
            <v>4112600</v>
          </cell>
          <cell r="D25">
            <v>8870980.0500000007</v>
          </cell>
          <cell r="E25">
            <v>12983580.050000001</v>
          </cell>
          <cell r="F25">
            <v>11629073.050000001</v>
          </cell>
          <cell r="G25">
            <v>24612653.100000001</v>
          </cell>
        </row>
        <row r="26">
          <cell r="A26" t="str">
            <v>MICHOACAN</v>
          </cell>
          <cell r="B26">
            <v>117475936.95999999</v>
          </cell>
          <cell r="C26">
            <v>2269726</v>
          </cell>
          <cell r="D26">
            <v>5711356.0800000001</v>
          </cell>
          <cell r="E26">
            <v>7981082.0800000001</v>
          </cell>
          <cell r="F26">
            <v>6552407.0800000001</v>
          </cell>
          <cell r="G26">
            <v>14533489.16</v>
          </cell>
        </row>
        <row r="27">
          <cell r="A27" t="str">
            <v>MORELOS</v>
          </cell>
          <cell r="B27">
            <v>24950569.010000002</v>
          </cell>
          <cell r="C27">
            <v>563000</v>
          </cell>
          <cell r="D27">
            <v>896563.46</v>
          </cell>
          <cell r="E27">
            <v>1459563.46</v>
          </cell>
          <cell r="F27">
            <v>1015795.46</v>
          </cell>
          <cell r="G27">
            <v>2475358.92</v>
          </cell>
        </row>
        <row r="28">
          <cell r="A28" t="str">
            <v>NAYARIT</v>
          </cell>
          <cell r="B28">
            <v>17885554.620000001</v>
          </cell>
          <cell r="C28">
            <v>464200</v>
          </cell>
          <cell r="D28">
            <v>395477.17</v>
          </cell>
          <cell r="E28">
            <v>859677.16999999993</v>
          </cell>
          <cell r="F28">
            <v>781655.17</v>
          </cell>
          <cell r="G28">
            <v>1641332.3399999999</v>
          </cell>
        </row>
        <row r="29">
          <cell r="A29" t="str">
            <v>NUEVO LEON</v>
          </cell>
          <cell r="B29">
            <v>39312161.560000002</v>
          </cell>
          <cell r="C29">
            <v>759541</v>
          </cell>
          <cell r="D29">
            <v>2281798.5499999998</v>
          </cell>
          <cell r="E29">
            <v>3041339.55</v>
          </cell>
          <cell r="F29">
            <v>2676752.5499999998</v>
          </cell>
          <cell r="G29">
            <v>5718092.0999999996</v>
          </cell>
        </row>
        <row r="30">
          <cell r="A30" t="str">
            <v>OAXACA</v>
          </cell>
          <cell r="B30">
            <v>109007707.95</v>
          </cell>
          <cell r="C30">
            <v>2128600</v>
          </cell>
          <cell r="D30">
            <v>4700116.58</v>
          </cell>
          <cell r="E30">
            <v>6828716.5800000001</v>
          </cell>
          <cell r="F30">
            <v>6220734.5800000001</v>
          </cell>
          <cell r="G30">
            <v>13049451.16</v>
          </cell>
        </row>
        <row r="31">
          <cell r="A31" t="str">
            <v>PUEBLA</v>
          </cell>
          <cell r="B31">
            <v>94077232.569999993</v>
          </cell>
          <cell r="C31">
            <v>1530600</v>
          </cell>
          <cell r="D31">
            <v>4628945.75</v>
          </cell>
          <cell r="E31">
            <v>6159545.75</v>
          </cell>
          <cell r="F31">
            <v>4923195.75</v>
          </cell>
          <cell r="G31">
            <v>11082741.5</v>
          </cell>
        </row>
        <row r="32">
          <cell r="A32" t="str">
            <v>QUERETARO</v>
          </cell>
          <cell r="B32">
            <v>42010604</v>
          </cell>
          <cell r="C32">
            <v>811677</v>
          </cell>
          <cell r="D32">
            <v>2066317.33</v>
          </cell>
          <cell r="E32">
            <v>2877994.33</v>
          </cell>
          <cell r="F32">
            <v>2566322.33</v>
          </cell>
          <cell r="G32">
            <v>5444316.6600000001</v>
          </cell>
        </row>
        <row r="33">
          <cell r="A33" t="str">
            <v>QUINTANA ROO</v>
          </cell>
          <cell r="B33">
            <v>19153604.43</v>
          </cell>
          <cell r="C33">
            <v>677600</v>
          </cell>
          <cell r="D33">
            <v>960434.02</v>
          </cell>
          <cell r="E33">
            <v>1638034.02</v>
          </cell>
          <cell r="F33">
            <v>1374458.19</v>
          </cell>
          <cell r="G33">
            <v>3012492.21</v>
          </cell>
        </row>
        <row r="34">
          <cell r="A34" t="str">
            <v>SAN LUIS POTOSI</v>
          </cell>
          <cell r="B34">
            <v>60088187</v>
          </cell>
          <cell r="C34">
            <v>931200</v>
          </cell>
          <cell r="D34">
            <v>5855857.2999999998</v>
          </cell>
          <cell r="E34">
            <v>6787057.2999999998</v>
          </cell>
          <cell r="F34">
            <v>5239518.3</v>
          </cell>
          <cell r="G34">
            <v>12026575.6</v>
          </cell>
        </row>
        <row r="35">
          <cell r="A35" t="str">
            <v>SINALOA</v>
          </cell>
          <cell r="B35">
            <v>27782850.600000001</v>
          </cell>
          <cell r="C35">
            <v>560800</v>
          </cell>
          <cell r="D35">
            <v>1099337.01</v>
          </cell>
          <cell r="E35">
            <v>1660137.01</v>
          </cell>
          <cell r="F35">
            <v>828645.1</v>
          </cell>
          <cell r="G35">
            <v>2488782.11</v>
          </cell>
        </row>
        <row r="36">
          <cell r="A36" t="str">
            <v>SONORA</v>
          </cell>
          <cell r="B36">
            <v>54048701.119999997</v>
          </cell>
          <cell r="C36">
            <v>1161800</v>
          </cell>
          <cell r="D36">
            <v>4262033.76</v>
          </cell>
          <cell r="E36">
            <v>5423833.7599999998</v>
          </cell>
          <cell r="F36">
            <v>4669533.76</v>
          </cell>
          <cell r="G36">
            <v>10093367.52</v>
          </cell>
        </row>
        <row r="37">
          <cell r="A37" t="str">
            <v>TABASCO</v>
          </cell>
          <cell r="B37">
            <v>24603141.09</v>
          </cell>
          <cell r="C37">
            <v>343000</v>
          </cell>
          <cell r="D37">
            <v>457491.79</v>
          </cell>
          <cell r="E37">
            <v>800491.79</v>
          </cell>
          <cell r="F37">
            <v>706807.25</v>
          </cell>
          <cell r="G37">
            <v>1507299.04</v>
          </cell>
        </row>
        <row r="38">
          <cell r="A38" t="str">
            <v>TAMAULIPAS</v>
          </cell>
          <cell r="B38">
            <v>33408365.859999999</v>
          </cell>
          <cell r="C38">
            <v>502400</v>
          </cell>
          <cell r="D38">
            <v>1326992.68</v>
          </cell>
          <cell r="E38">
            <v>1829392.68</v>
          </cell>
          <cell r="F38">
            <v>1581223.68</v>
          </cell>
          <cell r="G38">
            <v>3410616.36</v>
          </cell>
        </row>
        <row r="39">
          <cell r="A39" t="str">
            <v>TLAXCALA</v>
          </cell>
          <cell r="B39">
            <v>15203037.01</v>
          </cell>
          <cell r="C39">
            <v>517000</v>
          </cell>
          <cell r="D39">
            <v>653723.57999999996</v>
          </cell>
          <cell r="E39">
            <v>1170723.58</v>
          </cell>
          <cell r="F39">
            <v>1100250.58</v>
          </cell>
          <cell r="G39">
            <v>2270974.16</v>
          </cell>
        </row>
        <row r="40">
          <cell r="A40" t="str">
            <v>VERACRUZ</v>
          </cell>
          <cell r="B40">
            <v>112123895.16</v>
          </cell>
          <cell r="D40">
            <v>7947170.3399999999</v>
          </cell>
          <cell r="E40">
            <v>7947170.3399999999</v>
          </cell>
          <cell r="F40">
            <v>8919240.3399999999</v>
          </cell>
          <cell r="G40">
            <v>16866410.68</v>
          </cell>
        </row>
        <row r="41">
          <cell r="A41" t="str">
            <v>YUCATAN</v>
          </cell>
          <cell r="B41">
            <v>40591871.259999998</v>
          </cell>
          <cell r="C41">
            <v>1268600</v>
          </cell>
          <cell r="D41">
            <v>2073064.28</v>
          </cell>
          <cell r="E41">
            <v>3341664.2800000003</v>
          </cell>
          <cell r="F41">
            <v>1602422.29</v>
          </cell>
          <cell r="G41">
            <v>4944086.57</v>
          </cell>
        </row>
        <row r="42">
          <cell r="A42" t="str">
            <v>ZACATECAS</v>
          </cell>
          <cell r="B42">
            <v>32654384.530000001</v>
          </cell>
          <cell r="C42">
            <v>468200</v>
          </cell>
          <cell r="D42">
            <v>1374639.11</v>
          </cell>
          <cell r="E42">
            <v>1842839.11</v>
          </cell>
          <cell r="F42">
            <v>1662350</v>
          </cell>
          <cell r="G42">
            <v>3505189.1100000003</v>
          </cell>
        </row>
      </sheetData>
      <sheetData sheetId="4"/>
      <sheetData sheetId="5">
        <row r="6">
          <cell r="C6" t="str">
            <v>AGUASCALIENTES</v>
          </cell>
          <cell r="D6">
            <v>6351830</v>
          </cell>
          <cell r="E6">
            <v>1016253</v>
          </cell>
          <cell r="F6">
            <v>2198560</v>
          </cell>
          <cell r="G6">
            <v>1512969</v>
          </cell>
          <cell r="H6">
            <v>11079612</v>
          </cell>
        </row>
        <row r="7">
          <cell r="C7" t="str">
            <v>BAJA CALIFORNIA SUR</v>
          </cell>
          <cell r="D7">
            <v>5778232</v>
          </cell>
          <cell r="E7">
            <v>327510</v>
          </cell>
          <cell r="F7">
            <v>1882245</v>
          </cell>
          <cell r="G7">
            <v>285685</v>
          </cell>
          <cell r="H7">
            <v>8273672</v>
          </cell>
        </row>
        <row r="8">
          <cell r="C8" t="str">
            <v>CAMPECHE</v>
          </cell>
          <cell r="D8">
            <v>8800574</v>
          </cell>
          <cell r="E8">
            <v>1435773</v>
          </cell>
          <cell r="F8">
            <v>3821942</v>
          </cell>
          <cell r="G8">
            <v>2022015</v>
          </cell>
          <cell r="H8">
            <v>16080304</v>
          </cell>
        </row>
        <row r="9">
          <cell r="C9" t="str">
            <v>COAHUILA</v>
          </cell>
          <cell r="D9">
            <v>11753975</v>
          </cell>
          <cell r="E9">
            <v>4805898</v>
          </cell>
          <cell r="F9">
            <v>11396723</v>
          </cell>
          <cell r="G9">
            <v>6589121</v>
          </cell>
          <cell r="H9">
            <v>34545717</v>
          </cell>
        </row>
        <row r="10">
          <cell r="C10" t="str">
            <v>COLIMA</v>
          </cell>
          <cell r="D10">
            <v>6413458</v>
          </cell>
          <cell r="E10">
            <v>707508</v>
          </cell>
          <cell r="F10">
            <v>1868411</v>
          </cell>
          <cell r="G10">
            <v>0</v>
          </cell>
          <cell r="H10">
            <v>8989377</v>
          </cell>
        </row>
        <row r="11">
          <cell r="C11" t="str">
            <v>CHIAPAS</v>
          </cell>
          <cell r="D11">
            <v>28262553</v>
          </cell>
          <cell r="E11">
            <v>4856883</v>
          </cell>
          <cell r="F11">
            <v>6851245</v>
          </cell>
          <cell r="G11">
            <v>7750337</v>
          </cell>
          <cell r="H11">
            <v>47721018</v>
          </cell>
        </row>
        <row r="12">
          <cell r="C12" t="str">
            <v>CHIHUAHUA</v>
          </cell>
          <cell r="D12">
            <v>11954450</v>
          </cell>
          <cell r="E12">
            <v>808815</v>
          </cell>
          <cell r="F12">
            <v>4851692</v>
          </cell>
          <cell r="G12">
            <v>2116920</v>
          </cell>
          <cell r="H12">
            <v>19731877</v>
          </cell>
        </row>
        <row r="13">
          <cell r="C13" t="str">
            <v>DURANGO</v>
          </cell>
          <cell r="D13">
            <v>10686997</v>
          </cell>
          <cell r="E13">
            <v>851712</v>
          </cell>
          <cell r="F13">
            <v>1814335</v>
          </cell>
          <cell r="G13">
            <v>3478096</v>
          </cell>
          <cell r="H13">
            <v>16831140</v>
          </cell>
        </row>
        <row r="14">
          <cell r="C14" t="str">
            <v>GUANAJUATO</v>
          </cell>
          <cell r="D14">
            <v>20046089</v>
          </cell>
          <cell r="E14">
            <v>1443356</v>
          </cell>
          <cell r="F14">
            <v>3503463</v>
          </cell>
          <cell r="G14">
            <v>3111747</v>
          </cell>
          <cell r="H14">
            <v>28104655</v>
          </cell>
        </row>
        <row r="15">
          <cell r="C15" t="str">
            <v>GUERRERO</v>
          </cell>
          <cell r="D15">
            <v>13088098</v>
          </cell>
          <cell r="E15">
            <v>3132076</v>
          </cell>
          <cell r="F15">
            <v>7306185</v>
          </cell>
          <cell r="G15">
            <v>2862078</v>
          </cell>
          <cell r="H15">
            <v>26388437</v>
          </cell>
        </row>
        <row r="16">
          <cell r="C16" t="str">
            <v>HIDALGO</v>
          </cell>
          <cell r="D16">
            <v>11674185</v>
          </cell>
          <cell r="E16">
            <v>1945518</v>
          </cell>
          <cell r="F16">
            <v>3561381</v>
          </cell>
          <cell r="G16">
            <v>3611849</v>
          </cell>
          <cell r="H16">
            <v>20792933</v>
          </cell>
        </row>
        <row r="17">
          <cell r="C17" t="str">
            <v>JALISCO</v>
          </cell>
          <cell r="D17">
            <v>16865990</v>
          </cell>
          <cell r="E17">
            <v>2397613</v>
          </cell>
          <cell r="F17">
            <v>3957794</v>
          </cell>
          <cell r="G17">
            <v>6876300</v>
          </cell>
          <cell r="H17">
            <v>30097697</v>
          </cell>
        </row>
        <row r="18">
          <cell r="C18" t="str">
            <v>MORELOS</v>
          </cell>
          <cell r="D18">
            <v>9319151</v>
          </cell>
          <cell r="E18">
            <v>1252741</v>
          </cell>
          <cell r="F18">
            <v>2891979</v>
          </cell>
          <cell r="G18">
            <v>1819242</v>
          </cell>
          <cell r="H18">
            <v>15283113</v>
          </cell>
        </row>
        <row r="19">
          <cell r="C19" t="str">
            <v>NAYARIT</v>
          </cell>
          <cell r="D19">
            <v>7937491</v>
          </cell>
          <cell r="E19">
            <v>862449</v>
          </cell>
          <cell r="F19">
            <v>2272006</v>
          </cell>
          <cell r="G19">
            <v>3013223</v>
          </cell>
          <cell r="H19">
            <v>14085169</v>
          </cell>
        </row>
        <row r="20">
          <cell r="C20" t="str">
            <v>OAXACA</v>
          </cell>
          <cell r="D20">
            <v>18637990</v>
          </cell>
          <cell r="E20">
            <v>5776322</v>
          </cell>
          <cell r="F20">
            <v>4838781</v>
          </cell>
          <cell r="G20">
            <v>9345900</v>
          </cell>
          <cell r="H20">
            <v>38598993</v>
          </cell>
        </row>
        <row r="21">
          <cell r="C21" t="str">
            <v>PUEBLA</v>
          </cell>
          <cell r="D21">
            <v>17234774</v>
          </cell>
          <cell r="E21">
            <v>2618738</v>
          </cell>
          <cell r="F21">
            <v>6846888</v>
          </cell>
          <cell r="G21">
            <v>7054480</v>
          </cell>
          <cell r="H21">
            <v>33754880</v>
          </cell>
        </row>
        <row r="22">
          <cell r="C22" t="str">
            <v>QUINTANA ROO</v>
          </cell>
          <cell r="D22">
            <v>4717179</v>
          </cell>
          <cell r="E22">
            <v>1587734</v>
          </cell>
          <cell r="F22">
            <v>2685339</v>
          </cell>
          <cell r="G22">
            <v>682134</v>
          </cell>
          <cell r="H22">
            <v>9672386</v>
          </cell>
        </row>
        <row r="23">
          <cell r="C23" t="str">
            <v>SAN LUIS POTOSI</v>
          </cell>
          <cell r="D23">
            <v>10018319</v>
          </cell>
          <cell r="E23">
            <v>2004363</v>
          </cell>
          <cell r="F23">
            <v>3932982</v>
          </cell>
          <cell r="G23">
            <v>3532775</v>
          </cell>
          <cell r="H23">
            <v>19488439</v>
          </cell>
        </row>
        <row r="24">
          <cell r="C24" t="str">
            <v>SINALOA</v>
          </cell>
          <cell r="D24">
            <v>11817947</v>
          </cell>
          <cell r="E24">
            <v>720000</v>
          </cell>
          <cell r="F24">
            <v>2334056</v>
          </cell>
          <cell r="G24">
            <v>5702596</v>
          </cell>
          <cell r="H24">
            <v>20574599</v>
          </cell>
        </row>
        <row r="25">
          <cell r="C25" t="str">
            <v>SONORA</v>
          </cell>
          <cell r="D25">
            <v>12037239</v>
          </cell>
          <cell r="E25">
            <v>1348350</v>
          </cell>
          <cell r="F25">
            <v>4541748</v>
          </cell>
          <cell r="G25">
            <v>2091394</v>
          </cell>
          <cell r="H25">
            <v>20018731</v>
          </cell>
        </row>
        <row r="26">
          <cell r="C26" t="str">
            <v>TABASCO</v>
          </cell>
          <cell r="D26">
            <v>9167467</v>
          </cell>
          <cell r="E26">
            <v>4251134</v>
          </cell>
          <cell r="F26">
            <v>4135454</v>
          </cell>
          <cell r="G26">
            <v>2710781</v>
          </cell>
          <cell r="H26">
            <v>20264836</v>
          </cell>
        </row>
        <row r="27">
          <cell r="C27" t="str">
            <v>TAMAULIPAS</v>
          </cell>
          <cell r="D27">
            <v>11697072</v>
          </cell>
          <cell r="E27">
            <v>1355387</v>
          </cell>
          <cell r="F27">
            <v>2622081</v>
          </cell>
          <cell r="G27">
            <v>3852784</v>
          </cell>
          <cell r="H27">
            <v>19527324</v>
          </cell>
        </row>
        <row r="28">
          <cell r="C28" t="str">
            <v>TLAXCALA</v>
          </cell>
          <cell r="D28">
            <v>6546026</v>
          </cell>
          <cell r="E28">
            <v>406780</v>
          </cell>
          <cell r="F28">
            <v>1089785</v>
          </cell>
          <cell r="G28">
            <v>2783729</v>
          </cell>
          <cell r="H28">
            <v>10826320</v>
          </cell>
        </row>
        <row r="29">
          <cell r="C29" t="str">
            <v>VERACRUZ</v>
          </cell>
          <cell r="D29">
            <v>20827012</v>
          </cell>
          <cell r="E29">
            <v>5571705</v>
          </cell>
          <cell r="F29">
            <v>12744900</v>
          </cell>
          <cell r="G29">
            <v>10837644</v>
          </cell>
          <cell r="H29">
            <v>49981261</v>
          </cell>
        </row>
        <row r="30">
          <cell r="C30" t="str">
            <v>YUCATAN</v>
          </cell>
          <cell r="D30">
            <v>11468799</v>
          </cell>
          <cell r="E30">
            <v>984720</v>
          </cell>
          <cell r="F30">
            <v>5340186</v>
          </cell>
          <cell r="G30">
            <v>1805144</v>
          </cell>
          <cell r="H30">
            <v>19598849</v>
          </cell>
        </row>
        <row r="31">
          <cell r="C31" t="str">
            <v>ZACATECAS</v>
          </cell>
          <cell r="D31">
            <v>8301515</v>
          </cell>
          <cell r="E31">
            <v>1385677</v>
          </cell>
          <cell r="F31">
            <v>4186645</v>
          </cell>
          <cell r="G31">
            <v>1485922</v>
          </cell>
          <cell r="H31">
            <v>15359759</v>
          </cell>
        </row>
        <row r="32">
          <cell r="C32" t="str">
            <v>TOTAL</v>
          </cell>
          <cell r="D32">
            <v>311404412</v>
          </cell>
          <cell r="E32">
            <v>53855015</v>
          </cell>
          <cell r="F32">
            <v>113476806</v>
          </cell>
          <cell r="G32">
            <v>96934865</v>
          </cell>
          <cell r="H32">
            <v>575671098</v>
          </cell>
        </row>
      </sheetData>
      <sheetData sheetId="6"/>
      <sheetData sheetId="7"/>
      <sheetData sheetId="8"/>
      <sheetData sheetId="9">
        <row r="5">
          <cell r="B5" t="str">
            <v>AGUASCALIENTES</v>
          </cell>
          <cell r="C5">
            <v>25817878</v>
          </cell>
          <cell r="D5">
            <v>2661575</v>
          </cell>
          <cell r="E5">
            <v>7477261</v>
          </cell>
          <cell r="F5">
            <v>3931952</v>
          </cell>
        </row>
        <row r="6">
          <cell r="B6" t="str">
            <v>BAJA CALIFORNIA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B7" t="str">
            <v>BAJA CALIFORNIA SUR</v>
          </cell>
          <cell r="C7">
            <v>23273941</v>
          </cell>
          <cell r="D7">
            <v>976589</v>
          </cell>
          <cell r="E7">
            <v>5600332</v>
          </cell>
          <cell r="F7">
            <v>850000</v>
          </cell>
        </row>
        <row r="8">
          <cell r="B8" t="str">
            <v>CAMPECHE</v>
          </cell>
          <cell r="C8">
            <v>35666983</v>
          </cell>
          <cell r="D8">
            <v>3706315</v>
          </cell>
          <cell r="E8">
            <v>11455215</v>
          </cell>
          <cell r="F8">
            <v>6504349</v>
          </cell>
        </row>
        <row r="9">
          <cell r="B9" t="str">
            <v>COAHUILA</v>
          </cell>
          <cell r="C9">
            <v>47687252</v>
          </cell>
          <cell r="D9">
            <v>12941917</v>
          </cell>
          <cell r="E9">
            <v>35176361</v>
          </cell>
          <cell r="F9">
            <v>19714296</v>
          </cell>
        </row>
        <row r="10">
          <cell r="B10" t="str">
            <v>COLIMA</v>
          </cell>
          <cell r="C10">
            <v>26020268</v>
          </cell>
          <cell r="D10">
            <v>2196080</v>
          </cell>
          <cell r="E10">
            <v>5470359</v>
          </cell>
          <cell r="F10">
            <v>0</v>
          </cell>
        </row>
        <row r="11">
          <cell r="B11" t="str">
            <v>CHIAPAS</v>
          </cell>
          <cell r="C11">
            <v>115647513</v>
          </cell>
          <cell r="D11">
            <v>9307390</v>
          </cell>
          <cell r="E11">
            <v>19936202</v>
          </cell>
          <cell r="F11">
            <v>28668515</v>
          </cell>
        </row>
        <row r="12">
          <cell r="B12" t="str">
            <v>CHIHUAHUA</v>
          </cell>
          <cell r="C12">
            <v>48581972</v>
          </cell>
          <cell r="D12">
            <v>2407181</v>
          </cell>
          <cell r="E12">
            <v>14439567</v>
          </cell>
          <cell r="F12">
            <v>6300368</v>
          </cell>
        </row>
        <row r="13">
          <cell r="B13" t="str">
            <v>CIUDAD DE MEXICO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 t="str">
            <v>DURANGO</v>
          </cell>
          <cell r="C14">
            <v>43405946</v>
          </cell>
          <cell r="D14">
            <v>4486700</v>
          </cell>
          <cell r="E14">
            <v>8024039</v>
          </cell>
          <cell r="F14">
            <v>5775407</v>
          </cell>
        </row>
        <row r="15">
          <cell r="B15" t="str">
            <v>GUANAJUATO</v>
          </cell>
          <cell r="C15">
            <v>82515788</v>
          </cell>
          <cell r="D15">
            <v>4241531</v>
          </cell>
          <cell r="E15">
            <v>10343820</v>
          </cell>
          <cell r="F15">
            <v>9398480</v>
          </cell>
        </row>
        <row r="16">
          <cell r="B16" t="str">
            <v>GUERRERO</v>
          </cell>
          <cell r="C16">
            <v>54378183</v>
          </cell>
          <cell r="D16">
            <v>9321657</v>
          </cell>
          <cell r="E16">
            <v>21744595</v>
          </cell>
          <cell r="F16">
            <v>8518096</v>
          </cell>
        </row>
        <row r="17">
          <cell r="B17" t="str">
            <v>HIDALGO</v>
          </cell>
          <cell r="C17">
            <v>47701469</v>
          </cell>
          <cell r="D17">
            <v>5790233</v>
          </cell>
          <cell r="E17">
            <v>10599353</v>
          </cell>
          <cell r="F17">
            <v>10749554</v>
          </cell>
        </row>
        <row r="18">
          <cell r="B18" t="str">
            <v>JALISCO</v>
          </cell>
          <cell r="C18">
            <v>68959207</v>
          </cell>
          <cell r="D18">
            <v>3620186</v>
          </cell>
          <cell r="E18">
            <v>16109964</v>
          </cell>
          <cell r="F18">
            <v>19649938</v>
          </cell>
        </row>
        <row r="19">
          <cell r="B19" t="str">
            <v>MEXICO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B20" t="str">
            <v>MICHOACAN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MORELOS</v>
          </cell>
          <cell r="C21">
            <v>38717163</v>
          </cell>
          <cell r="D21">
            <v>3335610</v>
          </cell>
          <cell r="E21">
            <v>9063578</v>
          </cell>
          <cell r="F21">
            <v>5350710</v>
          </cell>
        </row>
        <row r="22">
          <cell r="B22" t="str">
            <v>NAYARIT</v>
          </cell>
          <cell r="C22">
            <v>33877760</v>
          </cell>
          <cell r="D22">
            <v>3211210</v>
          </cell>
          <cell r="E22">
            <v>7720771</v>
          </cell>
          <cell r="F22">
            <v>7364688</v>
          </cell>
        </row>
        <row r="23">
          <cell r="B23" t="str">
            <v>NUEVO LEON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B24" t="str">
            <v>OAXACA</v>
          </cell>
          <cell r="C24">
            <v>76340483</v>
          </cell>
          <cell r="D24">
            <v>15072396</v>
          </cell>
          <cell r="E24">
            <v>18094091</v>
          </cell>
          <cell r="F24">
            <v>26241270</v>
          </cell>
        </row>
        <row r="25">
          <cell r="B25" t="str">
            <v>PUEBLA</v>
          </cell>
          <cell r="C25">
            <v>71217180</v>
          </cell>
          <cell r="D25">
            <v>7312356</v>
          </cell>
          <cell r="E25">
            <v>22953974</v>
          </cell>
          <cell r="F25">
            <v>18900663</v>
          </cell>
        </row>
        <row r="26">
          <cell r="B26" t="str">
            <v>QUERETARO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 t="str">
            <v>QUINTANA ROO</v>
          </cell>
          <cell r="C27">
            <v>30091316</v>
          </cell>
          <cell r="D27">
            <v>4870126</v>
          </cell>
          <cell r="E27">
            <v>7376360</v>
          </cell>
          <cell r="F27">
            <v>2501162</v>
          </cell>
        </row>
        <row r="28">
          <cell r="B28" t="str">
            <v>SAN LUIS POTOSI</v>
          </cell>
          <cell r="C28">
            <v>40941982</v>
          </cell>
          <cell r="D28">
            <v>5899488</v>
          </cell>
          <cell r="E28">
            <v>13798437</v>
          </cell>
          <cell r="F28">
            <v>8486964</v>
          </cell>
        </row>
        <row r="29">
          <cell r="B29" t="str">
            <v>SINALOA</v>
          </cell>
          <cell r="C29">
            <v>48259682</v>
          </cell>
          <cell r="D29">
            <v>2601435</v>
          </cell>
          <cell r="E29">
            <v>9100149</v>
          </cell>
          <cell r="F29">
            <v>14359891</v>
          </cell>
        </row>
        <row r="30">
          <cell r="B30" t="str">
            <v>SONORA</v>
          </cell>
          <cell r="C30">
            <v>49089755</v>
          </cell>
          <cell r="D30">
            <v>5033454</v>
          </cell>
          <cell r="E30">
            <v>15887066</v>
          </cell>
          <cell r="F30">
            <v>2833931</v>
          </cell>
        </row>
        <row r="31">
          <cell r="B31" t="str">
            <v>TABASCO</v>
          </cell>
          <cell r="C31">
            <v>37237136</v>
          </cell>
          <cell r="D31">
            <v>10645915</v>
          </cell>
          <cell r="E31">
            <v>12442438</v>
          </cell>
          <cell r="F31">
            <v>9939540</v>
          </cell>
        </row>
        <row r="32">
          <cell r="B32" t="str">
            <v>TAMAULIPAS</v>
          </cell>
          <cell r="C32">
            <v>47718189</v>
          </cell>
          <cell r="D32">
            <v>3505608</v>
          </cell>
          <cell r="E32">
            <v>5671841</v>
          </cell>
          <cell r="F32">
            <v>14126878</v>
          </cell>
        </row>
        <row r="33">
          <cell r="B33" t="str">
            <v>TLAXCALA</v>
          </cell>
          <cell r="C33">
            <v>26558144</v>
          </cell>
          <cell r="D33">
            <v>1667066</v>
          </cell>
          <cell r="E33">
            <v>4561540</v>
          </cell>
          <cell r="F33">
            <v>6510376</v>
          </cell>
        </row>
        <row r="34">
          <cell r="B34" t="str">
            <v>VERACRUZ</v>
          </cell>
          <cell r="C34">
            <v>85202154</v>
          </cell>
          <cell r="D34">
            <v>9711111</v>
          </cell>
          <cell r="E34">
            <v>41312159</v>
          </cell>
          <cell r="F34">
            <v>35745336</v>
          </cell>
        </row>
        <row r="35">
          <cell r="B35" t="str">
            <v>YUCATAN</v>
          </cell>
          <cell r="C35">
            <v>46593165</v>
          </cell>
          <cell r="D35">
            <v>3141785</v>
          </cell>
          <cell r="E35">
            <v>17475651</v>
          </cell>
          <cell r="F35">
            <v>3579152</v>
          </cell>
        </row>
        <row r="36">
          <cell r="B36" t="str">
            <v>ZACATECAS</v>
          </cell>
          <cell r="C36">
            <v>33657031</v>
          </cell>
          <cell r="D36">
            <v>3644521</v>
          </cell>
          <cell r="E36">
            <v>11896265</v>
          </cell>
          <cell r="F36">
            <v>5465903</v>
          </cell>
        </row>
      </sheetData>
      <sheetData sheetId="10">
        <row r="6">
          <cell r="B6" t="str">
            <v>AGUASCALIENTES</v>
          </cell>
          <cell r="C6">
            <v>35</v>
          </cell>
          <cell r="D6">
            <v>0</v>
          </cell>
          <cell r="E6">
            <v>11</v>
          </cell>
          <cell r="F6">
            <v>0</v>
          </cell>
          <cell r="G6">
            <v>4</v>
          </cell>
          <cell r="H6">
            <v>4</v>
          </cell>
          <cell r="I6">
            <v>15</v>
          </cell>
          <cell r="J6">
            <v>3</v>
          </cell>
          <cell r="K6">
            <v>1</v>
          </cell>
          <cell r="L6">
            <v>12</v>
          </cell>
          <cell r="M6">
            <v>2</v>
          </cell>
          <cell r="N6">
            <v>2</v>
          </cell>
          <cell r="O6">
            <v>2</v>
          </cell>
          <cell r="P6">
            <v>7</v>
          </cell>
          <cell r="Q6">
            <v>2</v>
          </cell>
          <cell r="R6">
            <v>3</v>
          </cell>
          <cell r="S6">
            <v>0</v>
          </cell>
          <cell r="T6">
            <v>0</v>
          </cell>
        </row>
        <row r="7">
          <cell r="B7" t="str">
            <v>BAJA CALIFORNIA</v>
          </cell>
          <cell r="C7">
            <v>100</v>
          </cell>
          <cell r="D7">
            <v>0</v>
          </cell>
          <cell r="E7">
            <v>17</v>
          </cell>
          <cell r="F7">
            <v>0</v>
          </cell>
          <cell r="G7">
            <v>11</v>
          </cell>
          <cell r="H7">
            <v>7</v>
          </cell>
          <cell r="I7">
            <v>33</v>
          </cell>
          <cell r="J7">
            <v>12</v>
          </cell>
          <cell r="K7">
            <v>12</v>
          </cell>
          <cell r="L7">
            <v>4</v>
          </cell>
          <cell r="M7">
            <v>6</v>
          </cell>
          <cell r="N7">
            <v>6</v>
          </cell>
          <cell r="O7">
            <v>4</v>
          </cell>
          <cell r="P7">
            <v>15</v>
          </cell>
          <cell r="Q7">
            <v>4</v>
          </cell>
          <cell r="R7">
            <v>27</v>
          </cell>
          <cell r="S7">
            <v>25</v>
          </cell>
          <cell r="T7">
            <v>5</v>
          </cell>
        </row>
        <row r="8">
          <cell r="B8" t="str">
            <v>BAJA CALIFORNIA SUR</v>
          </cell>
          <cell r="C8">
            <v>25</v>
          </cell>
          <cell r="D8">
            <v>8</v>
          </cell>
          <cell r="E8">
            <v>7</v>
          </cell>
          <cell r="F8">
            <v>0</v>
          </cell>
          <cell r="G8">
            <v>4</v>
          </cell>
          <cell r="H8">
            <v>3</v>
          </cell>
          <cell r="I8">
            <v>19</v>
          </cell>
          <cell r="J8">
            <v>7</v>
          </cell>
          <cell r="K8">
            <v>5</v>
          </cell>
          <cell r="L8">
            <v>23</v>
          </cell>
          <cell r="M8">
            <v>8</v>
          </cell>
          <cell r="N8">
            <v>2</v>
          </cell>
          <cell r="O8">
            <v>1</v>
          </cell>
          <cell r="P8">
            <v>6</v>
          </cell>
          <cell r="Q8">
            <v>2</v>
          </cell>
          <cell r="R8">
            <v>1</v>
          </cell>
          <cell r="S8">
            <v>0</v>
          </cell>
          <cell r="T8">
            <v>0</v>
          </cell>
        </row>
        <row r="9">
          <cell r="B9" t="str">
            <v>CAMPECHE</v>
          </cell>
          <cell r="C9">
            <v>80</v>
          </cell>
          <cell r="D9">
            <v>0</v>
          </cell>
          <cell r="E9">
            <v>11</v>
          </cell>
          <cell r="F9">
            <v>4</v>
          </cell>
          <cell r="G9">
            <v>5</v>
          </cell>
          <cell r="H9">
            <v>3</v>
          </cell>
          <cell r="I9">
            <v>17</v>
          </cell>
          <cell r="J9">
            <v>11</v>
          </cell>
          <cell r="K9">
            <v>15</v>
          </cell>
          <cell r="L9">
            <v>14</v>
          </cell>
          <cell r="M9">
            <v>2</v>
          </cell>
          <cell r="N9">
            <v>2</v>
          </cell>
          <cell r="O9">
            <v>2</v>
          </cell>
          <cell r="P9">
            <v>7</v>
          </cell>
          <cell r="Q9">
            <v>2</v>
          </cell>
          <cell r="R9">
            <v>1</v>
          </cell>
          <cell r="S9">
            <v>25</v>
          </cell>
          <cell r="T9">
            <v>5</v>
          </cell>
        </row>
        <row r="10">
          <cell r="B10" t="str">
            <v>COAHUILA</v>
          </cell>
          <cell r="C10">
            <v>50</v>
          </cell>
          <cell r="D10">
            <v>37</v>
          </cell>
          <cell r="E10">
            <v>30</v>
          </cell>
          <cell r="F10">
            <v>0</v>
          </cell>
          <cell r="G10">
            <v>11</v>
          </cell>
          <cell r="H10">
            <v>6</v>
          </cell>
          <cell r="I10">
            <v>26</v>
          </cell>
          <cell r="J10">
            <v>21</v>
          </cell>
          <cell r="K10">
            <v>37</v>
          </cell>
          <cell r="L10">
            <v>21</v>
          </cell>
          <cell r="M10">
            <v>5</v>
          </cell>
          <cell r="N10">
            <v>2</v>
          </cell>
          <cell r="O10">
            <v>3</v>
          </cell>
          <cell r="P10">
            <v>12</v>
          </cell>
          <cell r="Q10">
            <v>4</v>
          </cell>
          <cell r="R10">
            <v>3</v>
          </cell>
          <cell r="S10">
            <v>25</v>
          </cell>
          <cell r="T10">
            <v>5</v>
          </cell>
        </row>
        <row r="11">
          <cell r="B11" t="str">
            <v>COLIMA</v>
          </cell>
          <cell r="C11">
            <v>35</v>
          </cell>
          <cell r="D11">
            <v>0</v>
          </cell>
          <cell r="E11">
            <v>11</v>
          </cell>
          <cell r="F11">
            <v>0</v>
          </cell>
          <cell r="G11">
            <v>3</v>
          </cell>
          <cell r="H11">
            <v>2</v>
          </cell>
          <cell r="I11">
            <v>10</v>
          </cell>
          <cell r="J11">
            <v>4</v>
          </cell>
          <cell r="K11">
            <v>6</v>
          </cell>
          <cell r="L11">
            <v>13</v>
          </cell>
          <cell r="M11">
            <v>2</v>
          </cell>
          <cell r="N11">
            <v>3</v>
          </cell>
          <cell r="O11">
            <v>1</v>
          </cell>
          <cell r="P11">
            <v>5</v>
          </cell>
          <cell r="Q11">
            <v>1</v>
          </cell>
          <cell r="R11">
            <v>1</v>
          </cell>
          <cell r="S11">
            <v>0</v>
          </cell>
          <cell r="T11">
            <v>0</v>
          </cell>
        </row>
        <row r="12">
          <cell r="B12" t="str">
            <v>CHIAPAS</v>
          </cell>
          <cell r="C12">
            <v>320</v>
          </cell>
          <cell r="D12">
            <v>172</v>
          </cell>
          <cell r="E12">
            <v>111</v>
          </cell>
          <cell r="F12">
            <v>32</v>
          </cell>
          <cell r="G12">
            <v>31</v>
          </cell>
          <cell r="H12">
            <v>19</v>
          </cell>
          <cell r="I12">
            <v>102</v>
          </cell>
          <cell r="J12">
            <v>37</v>
          </cell>
          <cell r="K12">
            <v>24</v>
          </cell>
          <cell r="L12">
            <v>20</v>
          </cell>
          <cell r="M12">
            <v>9</v>
          </cell>
          <cell r="N12">
            <v>9</v>
          </cell>
          <cell r="O12">
            <v>10</v>
          </cell>
          <cell r="P12">
            <v>41</v>
          </cell>
          <cell r="Q12">
            <v>12</v>
          </cell>
          <cell r="R12">
            <v>3</v>
          </cell>
          <cell r="S12">
            <v>0</v>
          </cell>
          <cell r="T12">
            <v>0</v>
          </cell>
        </row>
        <row r="13">
          <cell r="B13" t="str">
            <v>CHIHUAHUA</v>
          </cell>
          <cell r="C13">
            <v>200</v>
          </cell>
          <cell r="D13">
            <v>20</v>
          </cell>
          <cell r="E13">
            <v>21</v>
          </cell>
          <cell r="F13">
            <v>2</v>
          </cell>
          <cell r="G13">
            <v>11</v>
          </cell>
          <cell r="H13">
            <v>7</v>
          </cell>
          <cell r="I13">
            <v>67</v>
          </cell>
          <cell r="J13">
            <v>14</v>
          </cell>
          <cell r="K13">
            <v>32</v>
          </cell>
          <cell r="L13">
            <v>14</v>
          </cell>
          <cell r="M13">
            <v>3</v>
          </cell>
          <cell r="N13">
            <v>4</v>
          </cell>
          <cell r="O13">
            <v>11</v>
          </cell>
          <cell r="P13">
            <v>15</v>
          </cell>
          <cell r="Q13">
            <v>4</v>
          </cell>
          <cell r="R13">
            <v>13</v>
          </cell>
          <cell r="S13">
            <v>0</v>
          </cell>
          <cell r="T13">
            <v>0</v>
          </cell>
        </row>
        <row r="14">
          <cell r="B14" t="str">
            <v>CIUDAD DE MEXICO</v>
          </cell>
          <cell r="C14">
            <v>245</v>
          </cell>
          <cell r="D14">
            <v>5</v>
          </cell>
          <cell r="E14">
            <v>42</v>
          </cell>
          <cell r="F14">
            <v>0</v>
          </cell>
          <cell r="G14">
            <v>12</v>
          </cell>
          <cell r="H14">
            <v>7</v>
          </cell>
          <cell r="I14">
            <v>36</v>
          </cell>
          <cell r="J14">
            <v>22</v>
          </cell>
          <cell r="K14">
            <v>22</v>
          </cell>
          <cell r="L14">
            <v>54</v>
          </cell>
          <cell r="M14">
            <v>11</v>
          </cell>
          <cell r="N14">
            <v>11</v>
          </cell>
          <cell r="O14">
            <v>4</v>
          </cell>
          <cell r="P14">
            <v>16</v>
          </cell>
          <cell r="Q14">
            <v>5</v>
          </cell>
          <cell r="R14">
            <v>3</v>
          </cell>
          <cell r="S14">
            <v>25</v>
          </cell>
          <cell r="T14">
            <v>5</v>
          </cell>
        </row>
        <row r="15">
          <cell r="B15" t="str">
            <v>DURANGO</v>
          </cell>
          <cell r="C15">
            <v>70</v>
          </cell>
          <cell r="D15">
            <v>96</v>
          </cell>
          <cell r="E15">
            <v>25</v>
          </cell>
          <cell r="F15">
            <v>4</v>
          </cell>
          <cell r="G15">
            <v>8</v>
          </cell>
          <cell r="H15">
            <v>5</v>
          </cell>
          <cell r="I15">
            <v>24</v>
          </cell>
          <cell r="J15">
            <v>17</v>
          </cell>
          <cell r="K15">
            <v>34</v>
          </cell>
          <cell r="L15">
            <v>16</v>
          </cell>
          <cell r="M15">
            <v>2</v>
          </cell>
          <cell r="N15">
            <v>3</v>
          </cell>
          <cell r="O15">
            <v>3</v>
          </cell>
          <cell r="P15">
            <v>11</v>
          </cell>
          <cell r="Q15">
            <v>3</v>
          </cell>
          <cell r="R15">
            <v>4</v>
          </cell>
          <cell r="S15">
            <v>0</v>
          </cell>
          <cell r="T15">
            <v>0</v>
          </cell>
        </row>
        <row r="16">
          <cell r="B16" t="str">
            <v>GUANAJUATO</v>
          </cell>
          <cell r="C16">
            <v>211</v>
          </cell>
          <cell r="D16">
            <v>0</v>
          </cell>
          <cell r="E16">
            <v>12</v>
          </cell>
          <cell r="F16">
            <v>0</v>
          </cell>
          <cell r="G16">
            <v>14</v>
          </cell>
          <cell r="H16">
            <v>12</v>
          </cell>
          <cell r="I16">
            <v>40</v>
          </cell>
          <cell r="J16">
            <v>0</v>
          </cell>
          <cell r="K16">
            <v>12</v>
          </cell>
          <cell r="L16">
            <v>22</v>
          </cell>
          <cell r="M16">
            <v>2</v>
          </cell>
          <cell r="N16">
            <v>2</v>
          </cell>
          <cell r="O16">
            <v>3</v>
          </cell>
          <cell r="P16">
            <v>15</v>
          </cell>
          <cell r="Q16">
            <v>5</v>
          </cell>
          <cell r="R16">
            <v>23</v>
          </cell>
          <cell r="S16">
            <v>0</v>
          </cell>
          <cell r="T16">
            <v>0</v>
          </cell>
        </row>
        <row r="17">
          <cell r="B17" t="str">
            <v>GUERRERO</v>
          </cell>
          <cell r="C17">
            <v>175</v>
          </cell>
          <cell r="D17">
            <v>0</v>
          </cell>
          <cell r="E17">
            <v>29</v>
          </cell>
          <cell r="F17">
            <v>9</v>
          </cell>
          <cell r="G17">
            <v>12</v>
          </cell>
          <cell r="H17">
            <v>7</v>
          </cell>
          <cell r="I17">
            <v>36</v>
          </cell>
          <cell r="J17">
            <v>18</v>
          </cell>
          <cell r="K17">
            <v>14</v>
          </cell>
          <cell r="L17">
            <v>6</v>
          </cell>
          <cell r="M17">
            <v>18</v>
          </cell>
          <cell r="N17">
            <v>18</v>
          </cell>
          <cell r="O17">
            <v>4</v>
          </cell>
          <cell r="P17">
            <v>16</v>
          </cell>
          <cell r="Q17">
            <v>5</v>
          </cell>
          <cell r="R17">
            <v>14</v>
          </cell>
          <cell r="S17">
            <v>0</v>
          </cell>
          <cell r="T17">
            <v>0</v>
          </cell>
        </row>
        <row r="18">
          <cell r="B18" t="str">
            <v>HIDALGO</v>
          </cell>
          <cell r="C18">
            <v>120</v>
          </cell>
          <cell r="D18">
            <v>33</v>
          </cell>
          <cell r="E18">
            <v>32</v>
          </cell>
          <cell r="F18">
            <v>4</v>
          </cell>
          <cell r="G18">
            <v>9</v>
          </cell>
          <cell r="H18">
            <v>5</v>
          </cell>
          <cell r="I18">
            <v>47</v>
          </cell>
          <cell r="J18">
            <v>16</v>
          </cell>
          <cell r="K18">
            <v>17</v>
          </cell>
          <cell r="L18">
            <v>56</v>
          </cell>
          <cell r="M18">
            <v>5</v>
          </cell>
          <cell r="N18">
            <v>5</v>
          </cell>
          <cell r="O18">
            <v>8</v>
          </cell>
          <cell r="P18">
            <v>12</v>
          </cell>
          <cell r="Q18">
            <v>4</v>
          </cell>
          <cell r="R18">
            <v>2</v>
          </cell>
          <cell r="S18">
            <v>0</v>
          </cell>
          <cell r="T18">
            <v>0</v>
          </cell>
        </row>
        <row r="19">
          <cell r="B19" t="str">
            <v>JALISCO</v>
          </cell>
          <cell r="C19">
            <v>80</v>
          </cell>
          <cell r="D19">
            <v>1</v>
          </cell>
          <cell r="E19">
            <v>36</v>
          </cell>
          <cell r="F19">
            <v>1</v>
          </cell>
          <cell r="G19">
            <v>12</v>
          </cell>
          <cell r="H19">
            <v>7</v>
          </cell>
          <cell r="I19">
            <v>35</v>
          </cell>
          <cell r="J19">
            <v>18</v>
          </cell>
          <cell r="K19">
            <v>18</v>
          </cell>
          <cell r="L19">
            <v>0</v>
          </cell>
          <cell r="M19">
            <v>2</v>
          </cell>
          <cell r="N19">
            <v>1</v>
          </cell>
          <cell r="O19">
            <v>4</v>
          </cell>
          <cell r="P19">
            <v>15</v>
          </cell>
          <cell r="Q19">
            <v>5</v>
          </cell>
          <cell r="R19">
            <v>6</v>
          </cell>
          <cell r="S19">
            <v>25</v>
          </cell>
          <cell r="T19">
            <v>5</v>
          </cell>
        </row>
        <row r="20">
          <cell r="B20" t="str">
            <v>MEXICO</v>
          </cell>
          <cell r="C20">
            <v>430</v>
          </cell>
          <cell r="D20">
            <v>24</v>
          </cell>
          <cell r="E20">
            <v>49</v>
          </cell>
          <cell r="F20">
            <v>5</v>
          </cell>
          <cell r="G20">
            <v>33</v>
          </cell>
          <cell r="H20">
            <v>18</v>
          </cell>
          <cell r="I20">
            <v>39</v>
          </cell>
          <cell r="J20">
            <v>18</v>
          </cell>
          <cell r="K20">
            <v>7</v>
          </cell>
          <cell r="L20">
            <v>24</v>
          </cell>
          <cell r="M20">
            <v>4</v>
          </cell>
          <cell r="N20">
            <v>5</v>
          </cell>
          <cell r="O20">
            <v>4</v>
          </cell>
          <cell r="P20">
            <v>17</v>
          </cell>
          <cell r="Q20">
            <v>5</v>
          </cell>
          <cell r="R20">
            <v>6</v>
          </cell>
          <cell r="S20">
            <v>25</v>
          </cell>
          <cell r="T20">
            <v>5</v>
          </cell>
        </row>
        <row r="21">
          <cell r="B21" t="str">
            <v>MICHOACAN</v>
          </cell>
          <cell r="C21">
            <v>180</v>
          </cell>
          <cell r="D21">
            <v>21</v>
          </cell>
          <cell r="E21">
            <v>42</v>
          </cell>
          <cell r="F21">
            <v>3</v>
          </cell>
          <cell r="G21">
            <v>24</v>
          </cell>
          <cell r="H21">
            <v>14</v>
          </cell>
          <cell r="I21">
            <v>72</v>
          </cell>
          <cell r="J21">
            <v>22</v>
          </cell>
          <cell r="K21">
            <v>22</v>
          </cell>
          <cell r="L21">
            <v>21</v>
          </cell>
          <cell r="M21">
            <v>2</v>
          </cell>
          <cell r="N21">
            <v>14</v>
          </cell>
          <cell r="O21">
            <v>8</v>
          </cell>
          <cell r="P21">
            <v>32</v>
          </cell>
          <cell r="Q21">
            <v>10</v>
          </cell>
          <cell r="R21">
            <v>15</v>
          </cell>
          <cell r="S21">
            <v>25</v>
          </cell>
          <cell r="T21">
            <v>5</v>
          </cell>
        </row>
        <row r="22">
          <cell r="B22" t="str">
            <v>MORELOS</v>
          </cell>
          <cell r="C22">
            <v>55</v>
          </cell>
          <cell r="D22">
            <v>6</v>
          </cell>
          <cell r="E22">
            <v>15</v>
          </cell>
          <cell r="F22">
            <v>0</v>
          </cell>
          <cell r="G22">
            <v>6</v>
          </cell>
          <cell r="H22">
            <v>3</v>
          </cell>
          <cell r="I22">
            <v>17</v>
          </cell>
          <cell r="J22">
            <v>5</v>
          </cell>
          <cell r="K22">
            <v>1</v>
          </cell>
          <cell r="L22">
            <v>12</v>
          </cell>
          <cell r="M22">
            <v>5</v>
          </cell>
          <cell r="N22">
            <v>5</v>
          </cell>
          <cell r="O22">
            <v>2</v>
          </cell>
          <cell r="P22">
            <v>7</v>
          </cell>
          <cell r="Q22">
            <v>2</v>
          </cell>
          <cell r="R22">
            <v>3</v>
          </cell>
          <cell r="S22">
            <v>0</v>
          </cell>
          <cell r="T22">
            <v>0</v>
          </cell>
        </row>
        <row r="23">
          <cell r="B23" t="str">
            <v>NAYARIT</v>
          </cell>
          <cell r="C23">
            <v>34</v>
          </cell>
          <cell r="D23">
            <v>1</v>
          </cell>
          <cell r="E23">
            <v>11</v>
          </cell>
          <cell r="F23">
            <v>2</v>
          </cell>
          <cell r="G23">
            <v>6</v>
          </cell>
          <cell r="H23">
            <v>4</v>
          </cell>
          <cell r="I23">
            <v>19</v>
          </cell>
          <cell r="J23">
            <v>11</v>
          </cell>
          <cell r="K23">
            <v>4</v>
          </cell>
          <cell r="L23">
            <v>8</v>
          </cell>
          <cell r="M23">
            <v>6</v>
          </cell>
          <cell r="N23">
            <v>6</v>
          </cell>
          <cell r="O23">
            <v>2</v>
          </cell>
          <cell r="P23">
            <v>8</v>
          </cell>
          <cell r="Q23">
            <v>3</v>
          </cell>
          <cell r="R23">
            <v>2</v>
          </cell>
          <cell r="S23">
            <v>0</v>
          </cell>
          <cell r="T23">
            <v>0</v>
          </cell>
        </row>
        <row r="24">
          <cell r="B24" t="str">
            <v>NUEVO LEON</v>
          </cell>
          <cell r="C24">
            <v>70</v>
          </cell>
          <cell r="D24">
            <v>3</v>
          </cell>
          <cell r="E24">
            <v>14</v>
          </cell>
          <cell r="F24">
            <v>2</v>
          </cell>
          <cell r="G24">
            <v>10</v>
          </cell>
          <cell r="H24">
            <v>8</v>
          </cell>
          <cell r="I24">
            <v>25</v>
          </cell>
          <cell r="J24">
            <v>9</v>
          </cell>
          <cell r="K24">
            <v>4</v>
          </cell>
          <cell r="L24">
            <v>16</v>
          </cell>
          <cell r="M24">
            <v>2</v>
          </cell>
          <cell r="N24">
            <v>2</v>
          </cell>
          <cell r="O24">
            <v>2</v>
          </cell>
          <cell r="P24">
            <v>9</v>
          </cell>
          <cell r="Q24">
            <v>3</v>
          </cell>
          <cell r="R24">
            <v>5</v>
          </cell>
          <cell r="S24">
            <v>25</v>
          </cell>
          <cell r="T24">
            <v>5</v>
          </cell>
        </row>
        <row r="25">
          <cell r="B25" t="str">
            <v>OAXACA</v>
          </cell>
          <cell r="C25">
            <v>450</v>
          </cell>
          <cell r="D25">
            <v>0</v>
          </cell>
          <cell r="E25">
            <v>42</v>
          </cell>
          <cell r="F25">
            <v>31</v>
          </cell>
          <cell r="G25">
            <v>20</v>
          </cell>
          <cell r="H25">
            <v>17</v>
          </cell>
          <cell r="I25">
            <v>36</v>
          </cell>
          <cell r="J25">
            <v>26</v>
          </cell>
          <cell r="K25">
            <v>0</v>
          </cell>
          <cell r="L25">
            <v>17</v>
          </cell>
          <cell r="M25">
            <v>9</v>
          </cell>
          <cell r="N25">
            <v>9</v>
          </cell>
          <cell r="O25">
            <v>4</v>
          </cell>
          <cell r="P25">
            <v>16</v>
          </cell>
          <cell r="Q25">
            <v>5</v>
          </cell>
          <cell r="R25">
            <v>12</v>
          </cell>
          <cell r="S25">
            <v>0</v>
          </cell>
          <cell r="T25">
            <v>0</v>
          </cell>
        </row>
        <row r="26">
          <cell r="B26" t="str">
            <v>PUEBLA</v>
          </cell>
          <cell r="C26">
            <v>205</v>
          </cell>
          <cell r="D26">
            <v>17</v>
          </cell>
          <cell r="E26">
            <v>48</v>
          </cell>
          <cell r="F26">
            <v>12</v>
          </cell>
          <cell r="G26">
            <v>22</v>
          </cell>
          <cell r="H26">
            <v>17</v>
          </cell>
          <cell r="I26">
            <v>37</v>
          </cell>
          <cell r="J26">
            <v>16</v>
          </cell>
          <cell r="K26">
            <v>13</v>
          </cell>
          <cell r="L26">
            <v>18</v>
          </cell>
          <cell r="M26">
            <v>3</v>
          </cell>
          <cell r="N26">
            <v>2</v>
          </cell>
          <cell r="O26">
            <v>4</v>
          </cell>
          <cell r="P26">
            <v>16</v>
          </cell>
          <cell r="Q26">
            <v>5</v>
          </cell>
          <cell r="R26">
            <v>5</v>
          </cell>
          <cell r="S26">
            <v>0</v>
          </cell>
          <cell r="T26">
            <v>0</v>
          </cell>
        </row>
        <row r="27">
          <cell r="B27" t="str">
            <v>QUERETARO</v>
          </cell>
          <cell r="C27">
            <v>95</v>
          </cell>
          <cell r="D27">
            <v>7</v>
          </cell>
          <cell r="E27">
            <v>18</v>
          </cell>
          <cell r="F27">
            <v>4</v>
          </cell>
          <cell r="G27">
            <v>8</v>
          </cell>
          <cell r="H27">
            <v>5</v>
          </cell>
          <cell r="I27">
            <v>24</v>
          </cell>
          <cell r="J27">
            <v>9</v>
          </cell>
          <cell r="K27">
            <v>3</v>
          </cell>
          <cell r="L27">
            <v>10</v>
          </cell>
          <cell r="M27">
            <v>2</v>
          </cell>
          <cell r="N27">
            <v>2</v>
          </cell>
          <cell r="O27">
            <v>3</v>
          </cell>
          <cell r="P27">
            <v>11</v>
          </cell>
          <cell r="Q27">
            <v>3</v>
          </cell>
          <cell r="R27">
            <v>4</v>
          </cell>
          <cell r="S27">
            <v>0</v>
          </cell>
          <cell r="T27">
            <v>0</v>
          </cell>
        </row>
        <row r="28">
          <cell r="B28" t="str">
            <v>QUINTANA ROO</v>
          </cell>
          <cell r="C28">
            <v>30</v>
          </cell>
          <cell r="D28">
            <v>20</v>
          </cell>
          <cell r="E28">
            <v>21</v>
          </cell>
          <cell r="F28">
            <v>4</v>
          </cell>
          <cell r="G28">
            <v>5</v>
          </cell>
          <cell r="H28">
            <v>3</v>
          </cell>
          <cell r="I28">
            <v>14</v>
          </cell>
          <cell r="J28">
            <v>10</v>
          </cell>
          <cell r="K28">
            <v>9</v>
          </cell>
          <cell r="L28">
            <v>18</v>
          </cell>
          <cell r="M28">
            <v>2</v>
          </cell>
          <cell r="N28">
            <v>2</v>
          </cell>
          <cell r="O28">
            <v>2</v>
          </cell>
          <cell r="P28">
            <v>6</v>
          </cell>
          <cell r="Q28">
            <v>2</v>
          </cell>
          <cell r="R28">
            <v>1</v>
          </cell>
          <cell r="S28">
            <v>0</v>
          </cell>
          <cell r="T28">
            <v>0</v>
          </cell>
        </row>
        <row r="29">
          <cell r="B29" t="str">
            <v>SAN LUIS POTOSI</v>
          </cell>
          <cell r="C29">
            <v>100</v>
          </cell>
          <cell r="D29">
            <v>11</v>
          </cell>
          <cell r="E29">
            <v>24</v>
          </cell>
          <cell r="F29">
            <v>5</v>
          </cell>
          <cell r="G29">
            <v>13</v>
          </cell>
          <cell r="H29">
            <v>8</v>
          </cell>
          <cell r="I29">
            <v>37</v>
          </cell>
          <cell r="J29">
            <v>6</v>
          </cell>
          <cell r="K29">
            <v>8</v>
          </cell>
          <cell r="L29">
            <v>14</v>
          </cell>
          <cell r="M29">
            <v>2</v>
          </cell>
          <cell r="N29">
            <v>8</v>
          </cell>
          <cell r="O29">
            <v>4</v>
          </cell>
          <cell r="P29">
            <v>17</v>
          </cell>
          <cell r="Q29">
            <v>5</v>
          </cell>
          <cell r="R29">
            <v>8</v>
          </cell>
          <cell r="S29">
            <v>0</v>
          </cell>
          <cell r="T29">
            <v>0</v>
          </cell>
        </row>
        <row r="30">
          <cell r="B30" t="str">
            <v>SINALOA</v>
          </cell>
          <cell r="C30">
            <v>50</v>
          </cell>
          <cell r="D30">
            <v>0</v>
          </cell>
          <cell r="E30">
            <v>33</v>
          </cell>
          <cell r="F30">
            <v>0</v>
          </cell>
          <cell r="G30">
            <v>12</v>
          </cell>
          <cell r="H30">
            <v>7</v>
          </cell>
          <cell r="I30">
            <v>35</v>
          </cell>
          <cell r="J30">
            <v>10</v>
          </cell>
          <cell r="K30">
            <v>17</v>
          </cell>
          <cell r="L30">
            <v>11</v>
          </cell>
          <cell r="M30">
            <v>5</v>
          </cell>
          <cell r="N30">
            <v>5</v>
          </cell>
          <cell r="O30">
            <v>4</v>
          </cell>
          <cell r="P30">
            <v>16</v>
          </cell>
          <cell r="Q30">
            <v>5</v>
          </cell>
          <cell r="R30">
            <v>20</v>
          </cell>
          <cell r="S30">
            <v>0</v>
          </cell>
          <cell r="T30">
            <v>0</v>
          </cell>
        </row>
        <row r="31">
          <cell r="B31" t="str">
            <v>SONORA</v>
          </cell>
          <cell r="C31">
            <v>110</v>
          </cell>
          <cell r="D31">
            <v>3</v>
          </cell>
          <cell r="E31">
            <v>24</v>
          </cell>
          <cell r="F31">
            <v>0</v>
          </cell>
          <cell r="G31">
            <v>21</v>
          </cell>
          <cell r="H31">
            <v>20</v>
          </cell>
          <cell r="I31">
            <v>9</v>
          </cell>
          <cell r="J31">
            <v>5</v>
          </cell>
          <cell r="K31">
            <v>15</v>
          </cell>
          <cell r="L31">
            <v>26</v>
          </cell>
          <cell r="M31">
            <v>9</v>
          </cell>
          <cell r="N31">
            <v>10</v>
          </cell>
          <cell r="O31">
            <v>2</v>
          </cell>
          <cell r="P31">
            <v>20</v>
          </cell>
          <cell r="Q31">
            <v>3</v>
          </cell>
          <cell r="R31">
            <v>17</v>
          </cell>
          <cell r="S31">
            <v>25</v>
          </cell>
          <cell r="T31">
            <v>5</v>
          </cell>
        </row>
        <row r="32">
          <cell r="B32" t="str">
            <v>TABASCO</v>
          </cell>
          <cell r="C32">
            <v>60</v>
          </cell>
          <cell r="D32">
            <v>0</v>
          </cell>
          <cell r="E32">
            <v>17</v>
          </cell>
          <cell r="F32">
            <v>0</v>
          </cell>
          <cell r="G32">
            <v>6</v>
          </cell>
          <cell r="H32">
            <v>4</v>
          </cell>
          <cell r="I32">
            <v>19</v>
          </cell>
          <cell r="J32">
            <v>0</v>
          </cell>
          <cell r="K32">
            <v>0</v>
          </cell>
          <cell r="L32">
            <v>20</v>
          </cell>
          <cell r="M32">
            <v>2</v>
          </cell>
          <cell r="N32">
            <v>2</v>
          </cell>
          <cell r="O32">
            <v>2</v>
          </cell>
          <cell r="P32">
            <v>8</v>
          </cell>
          <cell r="Q32">
            <v>3</v>
          </cell>
          <cell r="R32">
            <v>1</v>
          </cell>
          <cell r="S32">
            <v>25</v>
          </cell>
          <cell r="T32">
            <v>5</v>
          </cell>
        </row>
        <row r="33">
          <cell r="B33" t="str">
            <v>TAMAULIPAS</v>
          </cell>
          <cell r="C33">
            <v>34</v>
          </cell>
          <cell r="D33">
            <v>0</v>
          </cell>
          <cell r="E33">
            <v>3</v>
          </cell>
          <cell r="F33">
            <v>0</v>
          </cell>
          <cell r="G33">
            <v>11</v>
          </cell>
          <cell r="H33">
            <v>7</v>
          </cell>
          <cell r="I33">
            <v>33</v>
          </cell>
          <cell r="J33">
            <v>16</v>
          </cell>
          <cell r="K33">
            <v>15</v>
          </cell>
          <cell r="L33">
            <v>11</v>
          </cell>
          <cell r="M33">
            <v>3</v>
          </cell>
          <cell r="N33">
            <v>3</v>
          </cell>
          <cell r="O33">
            <v>4</v>
          </cell>
          <cell r="P33">
            <v>15</v>
          </cell>
          <cell r="Q33">
            <v>4</v>
          </cell>
          <cell r="R33">
            <v>17</v>
          </cell>
          <cell r="S33">
            <v>0</v>
          </cell>
          <cell r="T33">
            <v>0</v>
          </cell>
        </row>
        <row r="34">
          <cell r="B34" t="str">
            <v>TLAXCALA</v>
          </cell>
          <cell r="C34">
            <v>75</v>
          </cell>
          <cell r="D34">
            <v>7</v>
          </cell>
          <cell r="E34">
            <v>16</v>
          </cell>
          <cell r="F34">
            <v>0</v>
          </cell>
          <cell r="G34">
            <v>5</v>
          </cell>
          <cell r="H34">
            <v>3</v>
          </cell>
          <cell r="I34">
            <v>17</v>
          </cell>
          <cell r="J34">
            <v>7</v>
          </cell>
          <cell r="K34">
            <v>7</v>
          </cell>
          <cell r="L34">
            <v>14</v>
          </cell>
          <cell r="M34">
            <v>2</v>
          </cell>
          <cell r="N34">
            <v>2</v>
          </cell>
          <cell r="O34">
            <v>2</v>
          </cell>
          <cell r="P34">
            <v>7</v>
          </cell>
          <cell r="Q34">
            <v>2</v>
          </cell>
          <cell r="R34">
            <v>1</v>
          </cell>
          <cell r="S34">
            <v>25</v>
          </cell>
          <cell r="T34">
            <v>5</v>
          </cell>
        </row>
        <row r="35">
          <cell r="B35" t="str">
            <v>VERACRUZ</v>
          </cell>
          <cell r="C35">
            <v>240</v>
          </cell>
          <cell r="D35">
            <v>36</v>
          </cell>
          <cell r="E35">
            <v>75</v>
          </cell>
          <cell r="F35">
            <v>11</v>
          </cell>
          <cell r="G35">
            <v>23</v>
          </cell>
          <cell r="H35">
            <v>14</v>
          </cell>
          <cell r="I35">
            <v>69</v>
          </cell>
          <cell r="J35">
            <v>25</v>
          </cell>
          <cell r="K35">
            <v>0</v>
          </cell>
          <cell r="L35">
            <v>18</v>
          </cell>
          <cell r="M35">
            <v>10</v>
          </cell>
          <cell r="N35">
            <v>10</v>
          </cell>
          <cell r="O35">
            <v>8</v>
          </cell>
          <cell r="P35">
            <v>31</v>
          </cell>
          <cell r="Q35">
            <v>9</v>
          </cell>
          <cell r="R35">
            <v>3</v>
          </cell>
          <cell r="S35">
            <v>0</v>
          </cell>
          <cell r="T35">
            <v>0</v>
          </cell>
        </row>
        <row r="36">
          <cell r="B36" t="str">
            <v>YUCATAN</v>
          </cell>
          <cell r="C36">
            <v>195</v>
          </cell>
          <cell r="D36">
            <v>0</v>
          </cell>
          <cell r="E36">
            <v>12</v>
          </cell>
          <cell r="F36">
            <v>6</v>
          </cell>
          <cell r="G36">
            <v>22</v>
          </cell>
          <cell r="H36">
            <v>7</v>
          </cell>
          <cell r="I36">
            <v>36</v>
          </cell>
          <cell r="J36">
            <v>14</v>
          </cell>
          <cell r="K36">
            <v>8</v>
          </cell>
          <cell r="L36">
            <v>9</v>
          </cell>
          <cell r="M36">
            <v>3</v>
          </cell>
          <cell r="N36">
            <v>7</v>
          </cell>
          <cell r="O36">
            <v>4</v>
          </cell>
          <cell r="P36">
            <v>16</v>
          </cell>
          <cell r="Q36">
            <v>5</v>
          </cell>
          <cell r="R36">
            <v>1</v>
          </cell>
          <cell r="S36">
            <v>0</v>
          </cell>
          <cell r="T36">
            <v>0</v>
          </cell>
        </row>
        <row r="37">
          <cell r="B37" t="str">
            <v>ZACATECAS</v>
          </cell>
          <cell r="C37">
            <v>75</v>
          </cell>
          <cell r="D37">
            <v>0</v>
          </cell>
          <cell r="E37">
            <v>19</v>
          </cell>
          <cell r="F37">
            <v>0</v>
          </cell>
          <cell r="G37">
            <v>11</v>
          </cell>
          <cell r="H37">
            <v>8</v>
          </cell>
          <cell r="I37">
            <v>14</v>
          </cell>
          <cell r="J37">
            <v>14</v>
          </cell>
          <cell r="K37">
            <v>0</v>
          </cell>
          <cell r="L37">
            <v>31</v>
          </cell>
          <cell r="M37">
            <v>2</v>
          </cell>
          <cell r="N37">
            <v>3</v>
          </cell>
          <cell r="O37">
            <v>2</v>
          </cell>
          <cell r="P37">
            <v>6</v>
          </cell>
          <cell r="Q37">
            <v>2</v>
          </cell>
          <cell r="R37">
            <v>2</v>
          </cell>
          <cell r="S37">
            <v>0</v>
          </cell>
          <cell r="T3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S"/>
      <sheetName val="RPP_2015"/>
      <sheetName val="RPP_FIGURAS"/>
    </sheetNames>
    <sheetDataSet>
      <sheetData sheetId="0" refreshError="1"/>
      <sheetData sheetId="1" refreshError="1">
        <row r="4">
          <cell r="B4" t="str">
            <v>ESTADO: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_UNITARIOS"/>
      <sheetName val="ESTIMACIONES&amp;CONTROL"/>
      <sheetName val="METAS"/>
      <sheetName val="PPTO"/>
      <sheetName val="CALENDARIO"/>
      <sheetName val="PLANTILLA"/>
    </sheetNames>
    <sheetDataSet>
      <sheetData sheetId="0"/>
      <sheetData sheetId="1"/>
      <sheetData sheetId="2"/>
      <sheetData sheetId="3"/>
      <sheetData sheetId="4">
        <row r="19">
          <cell r="C19" t="str">
            <v>ATENCION A LA DEMANDA</v>
          </cell>
          <cell r="D19">
            <v>21101</v>
          </cell>
        </row>
        <row r="20">
          <cell r="D20">
            <v>33604</v>
          </cell>
        </row>
        <row r="23">
          <cell r="C23" t="str">
            <v>FORMACIÓN</v>
          </cell>
        </row>
        <row r="24">
          <cell r="D24">
            <v>21101</v>
          </cell>
        </row>
        <row r="25">
          <cell r="D25">
            <v>38301</v>
          </cell>
        </row>
        <row r="28">
          <cell r="C28" t="str">
            <v>ACREDITACIÓN</v>
          </cell>
        </row>
        <row r="31">
          <cell r="C31" t="str">
            <v>COORDINACIONES DE ZONA</v>
          </cell>
        </row>
        <row r="32">
          <cell r="D32">
            <v>21101</v>
          </cell>
        </row>
        <row r="33">
          <cell r="D33">
            <v>21201</v>
          </cell>
        </row>
        <row r="34">
          <cell r="D34">
            <v>21401</v>
          </cell>
        </row>
        <row r="35">
          <cell r="D35">
            <v>29401</v>
          </cell>
        </row>
        <row r="36">
          <cell r="D36">
            <v>26102</v>
          </cell>
        </row>
        <row r="37">
          <cell r="D37">
            <v>29601</v>
          </cell>
        </row>
        <row r="40">
          <cell r="C40" t="str">
            <v>PLAZAS COMUNITARIAS</v>
          </cell>
        </row>
        <row r="41">
          <cell r="D41">
            <v>21201</v>
          </cell>
        </row>
        <row r="42">
          <cell r="D42">
            <v>21401</v>
          </cell>
        </row>
        <row r="43">
          <cell r="D43">
            <v>29401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RPP_2015"/>
      <sheetName val="FIGURAS"/>
      <sheetName val="RAMO11XPARTIDA"/>
      <sheetName val="RAMO33XPARTIDA"/>
      <sheetName val="RECLASIFICACION"/>
    </sheetNames>
    <sheetDataSet>
      <sheetData sheetId="0">
        <row r="5">
          <cell r="C5">
            <v>11101</v>
          </cell>
          <cell r="D5" t="str">
            <v>DIETAS</v>
          </cell>
        </row>
        <row r="6">
          <cell r="C6">
            <v>11201</v>
          </cell>
          <cell r="D6" t="str">
            <v>HABERES</v>
          </cell>
        </row>
        <row r="7">
          <cell r="C7">
            <v>11301</v>
          </cell>
          <cell r="D7" t="str">
            <v>SUELDOS BASE</v>
          </cell>
        </row>
        <row r="8">
          <cell r="C8">
            <v>11401</v>
          </cell>
          <cell r="D8" t="str">
            <v>RETRIBUCIONES POR ADSCRIPCIÓN EN EL EXTRANJERO</v>
          </cell>
        </row>
        <row r="9">
          <cell r="C9">
            <v>12101</v>
          </cell>
          <cell r="D9" t="str">
            <v>HONORARIOS</v>
          </cell>
        </row>
        <row r="10">
          <cell r="C10">
            <v>12201</v>
          </cell>
          <cell r="D10" t="str">
            <v>SUELDOS BASE AL PERSONAL EVENTUAL</v>
          </cell>
        </row>
        <row r="11">
          <cell r="C11">
            <v>12202</v>
          </cell>
          <cell r="D11" t="str">
            <v>COMPENSACIONES A SUSTITUTOS DE PROFESORES</v>
          </cell>
        </row>
        <row r="12">
          <cell r="C12">
            <v>12301</v>
          </cell>
          <cell r="D12" t="str">
            <v>RETRIBUCIONES POR SERVICIOS DE CARÁCTER SOCIAL</v>
          </cell>
        </row>
        <row r="13">
          <cell r="C13">
            <v>12401</v>
          </cell>
          <cell r="D13" t="str">
            <v>RETRIBUCIÓN A LOS REPRESENTANTES DE LOS TRABAJADORES Y DE LOS PATRONES EN LA JUNTA FEDERAL DE CONCILIACIÓN Y ARBITRAJE</v>
          </cell>
        </row>
        <row r="14">
          <cell r="C14">
            <v>13101</v>
          </cell>
          <cell r="D14" t="str">
            <v>PRIMA QUINQUENAL POR AÑOS DE SERVICIOS EFECTIVOS PRESTADOS</v>
          </cell>
        </row>
        <row r="15">
          <cell r="C15">
            <v>13102</v>
          </cell>
          <cell r="D15" t="str">
            <v>ACREDITACIÓN POR AÑOS DE SERVICIO EN LA DOCENCIA Y AL PERSONAL ADMINISTRATIVO DE LAS INSTITUCIONES DE EDUCACIÓN SUPERIOR</v>
          </cell>
        </row>
        <row r="16">
          <cell r="C16">
            <v>13103</v>
          </cell>
          <cell r="D16" t="str">
            <v>PRIMA DE PERSEVERANCIA POR AÑOS DE SERVICIO ACTIVO EN EL EJÉRCITO, FUERZA AÉREA Y ARMADA MEXICANOS</v>
          </cell>
        </row>
        <row r="17">
          <cell r="C17">
            <v>13104</v>
          </cell>
          <cell r="D17" t="str">
            <v>ANTIGÜEDAD</v>
          </cell>
        </row>
        <row r="18">
          <cell r="C18">
            <v>13201</v>
          </cell>
          <cell r="D18" t="str">
            <v>PRIMAS DE VACACIONES Y DOMINICAL</v>
          </cell>
        </row>
        <row r="19">
          <cell r="C19">
            <v>13202</v>
          </cell>
          <cell r="D19" t="str">
            <v>AGUINALDO O GRATIFICACIÓN DE FIN DE AÑO</v>
          </cell>
        </row>
        <row r="20">
          <cell r="C20">
            <v>13301</v>
          </cell>
          <cell r="D20" t="str">
            <v>REMUNERACIONES POR HORAS EXTRAORDINARIAS</v>
          </cell>
        </row>
        <row r="21">
          <cell r="C21">
            <v>13401</v>
          </cell>
          <cell r="D21" t="str">
            <v>ACREDITACIÓN POR TITULACIÓN EN LA DOCENCIA</v>
          </cell>
        </row>
        <row r="22">
          <cell r="C22">
            <v>13402</v>
          </cell>
          <cell r="D22" t="str">
            <v>ACREDITACIÓN AL PERSONAL DOCENTE POR AÑOS DE ESTUDIO DE LICENCIATURA</v>
          </cell>
        </row>
        <row r="23">
          <cell r="C23">
            <v>13403</v>
          </cell>
          <cell r="D23" t="str">
            <v>COMPENSACIONES POR SERVICIOS ESPECIALES</v>
          </cell>
        </row>
        <row r="24">
          <cell r="C24">
            <v>13404</v>
          </cell>
          <cell r="D24" t="str">
            <v>COMPENSACIONES POR SERVICIOS EVENTUALES</v>
          </cell>
        </row>
        <row r="25">
          <cell r="C25">
            <v>13405</v>
          </cell>
          <cell r="D25" t="str">
            <v>COMPENSACIONES DE RETIRO</v>
          </cell>
        </row>
        <row r="26">
          <cell r="C26">
            <v>13406</v>
          </cell>
          <cell r="D26" t="str">
            <v>COMPENSACIONES DE SERVICIOS</v>
          </cell>
        </row>
        <row r="27">
          <cell r="C27">
            <v>13407</v>
          </cell>
          <cell r="D27" t="str">
            <v>COMPENSACIONES ADICIONALES POR SERVICIOS ESPECIALES</v>
          </cell>
        </row>
        <row r="28">
          <cell r="C28">
            <v>13408</v>
          </cell>
          <cell r="D28" t="str">
            <v>ASIGNACIONES DOCENTES, PEDAGÓGICAS GENÉRICAS Y ESPECÍFICAS</v>
          </cell>
        </row>
        <row r="29">
          <cell r="C29">
            <v>13409</v>
          </cell>
          <cell r="D29" t="str">
            <v>COMPENSACIÓN POR ADQUISICIÓN DE MATERIAL DIDÁCTICO</v>
          </cell>
        </row>
        <row r="30">
          <cell r="C30">
            <v>13410</v>
          </cell>
          <cell r="D30" t="str">
            <v>COMPENSACIÓN POR ACTUALIZACIÓN Y FORMACIÓN ACADÉMICA</v>
          </cell>
        </row>
        <row r="31">
          <cell r="C31">
            <v>13411</v>
          </cell>
          <cell r="D31" t="str">
            <v>COMPENSACIONES A MÉDICOS RESIDENTES</v>
          </cell>
        </row>
        <row r="32">
          <cell r="C32">
            <v>13412</v>
          </cell>
          <cell r="D32" t="str">
            <v>GASTOS CONTINGENTES PARA EL PERSONAL RADICADO EN EL EXTRANJERO</v>
          </cell>
        </row>
        <row r="33">
          <cell r="C33">
            <v>13413</v>
          </cell>
          <cell r="D33" t="str">
            <v>ASIGNACIONES INHERENTES A LA CONCLUSIÓN DE SERVICIOS EN LA ADMINISTRACIÓN PÚBLICA FEDERAL</v>
          </cell>
        </row>
        <row r="34">
          <cell r="C34">
            <v>13501</v>
          </cell>
          <cell r="D34" t="str">
            <v>SOBREHABERES</v>
          </cell>
        </row>
        <row r="35">
          <cell r="C35">
            <v>13601</v>
          </cell>
          <cell r="D35" t="str">
            <v>ASIGNACIONES DE TÉCNICO</v>
          </cell>
        </row>
        <row r="36">
          <cell r="C36">
            <v>13602</v>
          </cell>
          <cell r="D36" t="str">
            <v>ASIGNACIONES DE MANDO</v>
          </cell>
        </row>
        <row r="37">
          <cell r="C37">
            <v>13603</v>
          </cell>
          <cell r="D37" t="str">
            <v>ASIGNACIONES POR COMISIÓN</v>
          </cell>
        </row>
        <row r="38">
          <cell r="C38">
            <v>13604</v>
          </cell>
          <cell r="D38" t="str">
            <v>ASIGNACIONES DE VUELO</v>
          </cell>
        </row>
        <row r="39">
          <cell r="C39">
            <v>13605</v>
          </cell>
          <cell r="D39" t="str">
            <v>ASIGNACIONES DE TÉCNICO ESPECIAL</v>
          </cell>
        </row>
        <row r="40">
          <cell r="C40">
            <v>13701</v>
          </cell>
          <cell r="D40" t="str">
            <v>HONORARIOS ESPECIALES</v>
          </cell>
        </row>
        <row r="41">
          <cell r="C41">
            <v>13801</v>
          </cell>
          <cell r="D41" t="str">
            <v>PARTICIPACIONES POR VIGILANCIA EN EL CUMPLIMIENTO DE LAS LEYES Y CUSTODIA DE VALORES</v>
          </cell>
        </row>
        <row r="42">
          <cell r="C42">
            <v>14101</v>
          </cell>
          <cell r="D42" t="str">
            <v>APORTACIONES AL ISSSTE</v>
          </cell>
        </row>
        <row r="43">
          <cell r="C43">
            <v>14102</v>
          </cell>
          <cell r="D43" t="str">
            <v>APORTACIONES AL ISSFAM</v>
          </cell>
        </row>
        <row r="44">
          <cell r="C44">
            <v>14103</v>
          </cell>
          <cell r="D44" t="str">
            <v>APORTACIONES AL IMSS</v>
          </cell>
        </row>
        <row r="45">
          <cell r="C45">
            <v>14104</v>
          </cell>
          <cell r="D45" t="str">
            <v>APORTACIONES DE SEGURIDAD SOCIAL CONTRACTUALES</v>
          </cell>
        </row>
        <row r="46">
          <cell r="C46">
            <v>14105</v>
          </cell>
          <cell r="D46" t="str">
            <v>APORTACIONES AL SEGURO DE CESANTÍA EN EDAD AVANZADA Y VEJEZ</v>
          </cell>
        </row>
        <row r="47">
          <cell r="C47">
            <v>14201</v>
          </cell>
          <cell r="D47" t="str">
            <v>APORTACIONES AL FOVISSSTE</v>
          </cell>
        </row>
        <row r="48">
          <cell r="C48">
            <v>14202</v>
          </cell>
          <cell r="D48" t="str">
            <v>APORTACIONES AL INFONAVIT</v>
          </cell>
        </row>
        <row r="49">
          <cell r="C49">
            <v>14301</v>
          </cell>
          <cell r="D49" t="str">
            <v>APORTACIONES AL SISTEMA DE AHORRO PARA EL RETIRO</v>
          </cell>
        </row>
        <row r="50">
          <cell r="C50">
            <v>14302</v>
          </cell>
          <cell r="D50" t="str">
            <v>DEPÓSITOS PARA EL AHORRO SOLIDARIO</v>
          </cell>
        </row>
        <row r="51">
          <cell r="C51">
            <v>14401</v>
          </cell>
          <cell r="D51" t="str">
            <v>CUOTAS PARA EL SEGURO DE VIDA DEL PERSONAL CIVIL</v>
          </cell>
        </row>
        <row r="52">
          <cell r="C52">
            <v>14402</v>
          </cell>
          <cell r="D52" t="str">
            <v>CUOTAS PARA EL SEGURO DE VIDA DEL PERSONAL MILITAR</v>
          </cell>
        </row>
        <row r="53">
          <cell r="C53">
            <v>14403</v>
          </cell>
          <cell r="D53" t="str">
            <v>CUOTAS PARA EL SEGURO DE GASTOS MÉDICOS DEL PERSONAL CIVIL</v>
          </cell>
        </row>
        <row r="54">
          <cell r="C54">
            <v>14404</v>
          </cell>
          <cell r="D54" t="str">
            <v>CUOTAS PARA EL SEGURO DE SEPARACIÓN INDIVIDUALIZADO</v>
          </cell>
        </row>
        <row r="55">
          <cell r="C55">
            <v>14405</v>
          </cell>
          <cell r="D55" t="str">
            <v>CUOTAS PARA EL SEGURO COLECTIVO DE RETIRO</v>
          </cell>
        </row>
        <row r="56">
          <cell r="C56">
            <v>14406</v>
          </cell>
          <cell r="D56" t="str">
            <v>SEGURO DE RESPONSABILIDAD CIVIL, ASISTENCIA LEGAL Y OTROS SEGUROS</v>
          </cell>
        </row>
        <row r="57">
          <cell r="C57">
            <v>15101</v>
          </cell>
          <cell r="D57" t="str">
            <v>CUOTAS PARA EL FONDO DE AHORRO DEL PERSONAL CIVIL</v>
          </cell>
        </row>
        <row r="58">
          <cell r="C58">
            <v>15102</v>
          </cell>
          <cell r="D58" t="str">
            <v>CUOTAS PARA EL FONDO DE AHORRO DE GENERALES, ALMIRANTES, JEFES Y OFICIALES</v>
          </cell>
        </row>
        <row r="59">
          <cell r="C59">
            <v>15103</v>
          </cell>
          <cell r="D59" t="str">
            <v>CUOTAS PARA EL FONDO DE TRABAJO DEL PERSONAL DEL EJÉRCITO, FUERZA AÉREA Y ARMADA MEXICANOS</v>
          </cell>
        </row>
        <row r="60">
          <cell r="C60">
            <v>15201</v>
          </cell>
          <cell r="D60" t="str">
            <v>INDEMNIZACIONES POR ACCIDENTES EN EL TRABAJO</v>
          </cell>
        </row>
        <row r="61">
          <cell r="C61">
            <v>15202</v>
          </cell>
          <cell r="D61" t="str">
            <v>PAGO DE LIQUIDACIONES</v>
          </cell>
        </row>
        <row r="62">
          <cell r="C62">
            <v>15301</v>
          </cell>
          <cell r="D62" t="str">
            <v>PRESTACIONES DE RETIRO</v>
          </cell>
        </row>
        <row r="63">
          <cell r="C63">
            <v>15401</v>
          </cell>
          <cell r="D63" t="str">
            <v>PRESTACIONES ESTABLECIDAS POR CONDICIONES GENERALES DE TRABAJO O CONTRATOS COLECTIVOS DE TRABAJO</v>
          </cell>
        </row>
        <row r="64">
          <cell r="C64">
            <v>15402</v>
          </cell>
          <cell r="D64" t="str">
            <v>COMPENSACIÓN GARANTIZADA</v>
          </cell>
        </row>
        <row r="65">
          <cell r="C65">
            <v>15403</v>
          </cell>
          <cell r="D65" t="str">
            <v>ASIGNACIONES ADICIONALES AL SUELDO</v>
          </cell>
        </row>
        <row r="66">
          <cell r="C66">
            <v>15501</v>
          </cell>
          <cell r="D66" t="str">
            <v>APOYOS A LA CAPACITACIÓN DE LOS SERVIDORES PÚBLICOS</v>
          </cell>
        </row>
        <row r="67">
          <cell r="C67">
            <v>15901</v>
          </cell>
          <cell r="D67" t="str">
            <v>OTRAS PRESTACIONES</v>
          </cell>
        </row>
        <row r="68">
          <cell r="C68">
            <v>15902</v>
          </cell>
          <cell r="D68" t="str">
            <v>PAGO EXTRAORDINARIO POR RIESGO</v>
          </cell>
        </row>
        <row r="69">
          <cell r="C69">
            <v>16101</v>
          </cell>
          <cell r="D69" t="str">
            <v>INCREMENTOS A LAS PERCEPCIONES</v>
          </cell>
        </row>
        <row r="70">
          <cell r="C70">
            <v>16102</v>
          </cell>
          <cell r="D70" t="str">
            <v>CREACIÓN DE PLAZAS</v>
          </cell>
        </row>
        <row r="71">
          <cell r="C71">
            <v>16103</v>
          </cell>
          <cell r="D71" t="str">
            <v>OTRAS MEDIDAS DE CARÁCTER LABORAL Y ECONÓMICO</v>
          </cell>
        </row>
        <row r="72">
          <cell r="C72">
            <v>16104</v>
          </cell>
          <cell r="D72" t="str">
            <v>PREVISIONES PARA APORTACIONES AL ISSSTE</v>
          </cell>
        </row>
        <row r="73">
          <cell r="C73">
            <v>16105</v>
          </cell>
          <cell r="D73" t="str">
            <v>PREVISIONES PARA APORTACIONES AL FOVISSSTE</v>
          </cell>
        </row>
        <row r="74">
          <cell r="C74">
            <v>16106</v>
          </cell>
          <cell r="D74" t="str">
            <v>PREVISIONES PARA APORTACIONES AL SISTEMA DE AHORRO PARA EL RETIRO</v>
          </cell>
        </row>
        <row r="75">
          <cell r="C75">
            <v>16107</v>
          </cell>
          <cell r="D75" t="str">
            <v>PREVISIONES PARA APORTACIONES AL SEGURO DE CESANTÍA EN EDAD AVANZADA Y VEJEZ</v>
          </cell>
        </row>
        <row r="76">
          <cell r="C76">
            <v>16108</v>
          </cell>
          <cell r="D76" t="str">
            <v>PREVISIONES PARA LOS DEPÓSITOS AL AHORRO SOLIDARIO</v>
          </cell>
        </row>
        <row r="77">
          <cell r="C77">
            <v>17101</v>
          </cell>
          <cell r="D77" t="str">
            <v>ESTÍMULOS POR PRODUCTIVIDAD Y EFICIENCIA</v>
          </cell>
        </row>
        <row r="78">
          <cell r="C78">
            <v>17102</v>
          </cell>
          <cell r="D78" t="str">
            <v>ESTÍMULOS AL PERSONAL OPERATIVO</v>
          </cell>
        </row>
        <row r="79">
          <cell r="C79">
            <v>21101</v>
          </cell>
          <cell r="D79" t="str">
            <v>MATERIALES Y ÚTILES DE OFICINA</v>
          </cell>
        </row>
        <row r="80">
          <cell r="C80">
            <v>21201</v>
          </cell>
          <cell r="D80" t="str">
            <v>MATERIALES Y ÚTILES DE IMPRESIÓN Y REPRODUCCIÓN</v>
          </cell>
        </row>
        <row r="81">
          <cell r="C81">
            <v>21301</v>
          </cell>
          <cell r="D81" t="str">
            <v>MATERIAL ESTADÍSTICO Y GEOGRÁFICO</v>
          </cell>
        </row>
        <row r="82">
          <cell r="C82">
            <v>21401</v>
          </cell>
          <cell r="D82" t="str">
            <v>MATERIALES Y ÚTILES PARA EL PROCESAMIENTO EN EQUIPOS Y BIENES INFORMÁTICOS</v>
          </cell>
        </row>
        <row r="83">
          <cell r="C83">
            <v>21501</v>
          </cell>
          <cell r="D83" t="str">
            <v>MATERIAL DE APOYO INFORMATIVO</v>
          </cell>
        </row>
        <row r="84">
          <cell r="C84">
            <v>21502</v>
          </cell>
          <cell r="D84" t="str">
            <v>MATERIAL PARA INFORMACIÓN EN ACTIVIDADES DE INVESTIGACIÓN CIENTÍFICA Y TECNOLÓGICA</v>
          </cell>
        </row>
        <row r="85">
          <cell r="C85">
            <v>21601</v>
          </cell>
          <cell r="D85" t="str">
            <v>MATERIAL DE LIMPIEZA</v>
          </cell>
        </row>
        <row r="86">
          <cell r="C86">
            <v>21701</v>
          </cell>
          <cell r="D86" t="str">
            <v>MATERIALES Y SUMINISTROS PARA PLANTELES EDUCATIVOS</v>
          </cell>
        </row>
        <row r="87">
          <cell r="C87">
            <v>22101</v>
          </cell>
          <cell r="D87" t="str">
            <v>PRODUCTOS ALIMENTICIOS PARA EL EJÉRCITO, FUERZA AÉREA Y ARMADA MEXICANOS, Y PARA LOS EFECTIVOS QUE PARTICIPEN EN PROGRAMAS DE SEGURIDAD PÚBLICA</v>
          </cell>
        </row>
        <row r="88">
          <cell r="C88">
            <v>22102</v>
          </cell>
          <cell r="D88" t="str">
            <v>PRODUCTOS ALIMENTICIOS PARA PERSONAS DERIVADO DE LA PRESTACIÓN DE SERVICIOS PÚBLICOS EN UNIDADES DE SALUD, EDUCATIVAS, DE READAPTACIÓN SOCIAL Y OTRAS</v>
          </cell>
        </row>
        <row r="89">
          <cell r="C89">
            <v>22103</v>
          </cell>
          <cell r="D89" t="str">
            <v>PRODUCTOS ALIMENTICIOS PARA EL PERSONAL QUE REALIZA LABORES EN CAMPO O DE SUPERVISIÓN</v>
          </cell>
        </row>
        <row r="90">
          <cell r="C90">
            <v>22104</v>
          </cell>
          <cell r="D90" t="str">
            <v>PRODUCTOS ALIMENTICIOS PARA EL PERSONAL EN LAS INSTALACIONES DE LAS DEPENDENCIAS Y ENTIDADES</v>
          </cell>
        </row>
        <row r="91">
          <cell r="C91">
            <v>22105</v>
          </cell>
          <cell r="D91" t="str">
            <v>PRODUCTOS ALIMENTICIOS PARA LA POBLACIÓN EN CASO DE DESASTRES NATURALES</v>
          </cell>
        </row>
        <row r="92">
          <cell r="C92">
            <v>22106</v>
          </cell>
          <cell r="D92" t="str">
            <v>PRODUCTOS ALIMENTICIOS PARA EL PERSONAL DERIVADO DE ACTIVIDADES EXTRAORDINARIAS</v>
          </cell>
        </row>
        <row r="93">
          <cell r="C93">
            <v>22201</v>
          </cell>
          <cell r="D93" t="str">
            <v>PRODUCTOS ALIMENTICIOS PARA ANIMALES</v>
          </cell>
        </row>
        <row r="94">
          <cell r="C94">
            <v>22301</v>
          </cell>
          <cell r="D94" t="str">
            <v>UTENSILIOS PARA EL SERVICIO DE ALIMENTACIÓN</v>
          </cell>
        </row>
        <row r="95">
          <cell r="C95">
            <v>23101</v>
          </cell>
          <cell r="D95" t="str">
            <v>PRODUCTOS ALIMENTICIOS, AGROPECUARIOS Y FORESTALES ADQUIRIDOS COMO MATERIA PRIMA</v>
          </cell>
        </row>
        <row r="96">
          <cell r="C96">
            <v>23201</v>
          </cell>
          <cell r="D96" t="str">
            <v>INSUMOS TEXTILES ADQUIRIDOS COMO MATERIA PRIMA</v>
          </cell>
        </row>
        <row r="97">
          <cell r="C97">
            <v>23301</v>
          </cell>
          <cell r="D97" t="str">
            <v>PRODUCTOS DE PAPEL, CARTÓN E IMPRESOS ADQUIRIDOS COMO MATERIA PRIMA</v>
          </cell>
        </row>
        <row r="98">
          <cell r="C98">
            <v>23401</v>
          </cell>
          <cell r="D98" t="str">
            <v>COMBUSTIBLES, LUBRICANTES, ADITIVOS, CARBÓN Y SUS DERIVADOS ADQUIRIDOS COMO MATERIA PRIMA</v>
          </cell>
        </row>
        <row r="99">
          <cell r="C99">
            <v>23501</v>
          </cell>
          <cell r="D99" t="str">
            <v>PRODUCTOS QUÍMICOS, FARMACÉUTICOS Y DE LABORATORIO ADQUIRIDOS COMO MATERIA PRIMA</v>
          </cell>
        </row>
        <row r="100">
          <cell r="C100">
            <v>23601</v>
          </cell>
          <cell r="D100" t="str">
            <v>PRODUCTOS METÁLICOS Y A BASE DE MINERALES NO METÁLICOS ADQUIRIDOS COMO MATERIA PRIMA</v>
          </cell>
        </row>
        <row r="101">
          <cell r="C101">
            <v>23701</v>
          </cell>
          <cell r="D101" t="str">
            <v>PRODUCTOS DE CUERO, PIEL, PLÁSTICO Y HULE ADQUIRIDOS COMO MATERIA PRIMA</v>
          </cell>
        </row>
        <row r="102">
          <cell r="C102">
            <v>23801</v>
          </cell>
          <cell r="D102" t="str">
            <v>MERCANCÍAS PARA SU COMERCIALIZACIÓN EN TIENDAS DEL SECTOR PÚBLICO</v>
          </cell>
        </row>
        <row r="103">
          <cell r="C103">
            <v>23901</v>
          </cell>
          <cell r="D103" t="str">
            <v>OTROS PRODUCTOS ADQUIRIDOS COMO MATERIA PRIMA</v>
          </cell>
        </row>
        <row r="104">
          <cell r="C104">
            <v>23902</v>
          </cell>
          <cell r="D104" t="str">
            <v>PETRÓLEO, GAS Y SUS DERIVADOS ADQUIRIDOS COMO MATERIA PRIMA</v>
          </cell>
        </row>
        <row r="105">
          <cell r="C105">
            <v>24101</v>
          </cell>
          <cell r="D105" t="str">
            <v>PRODUCTOS MINERALES NO METÁLICOS</v>
          </cell>
        </row>
        <row r="106">
          <cell r="C106">
            <v>24201</v>
          </cell>
          <cell r="D106" t="str">
            <v>CEMENTO Y PRODUCTOS DE CONCRETO</v>
          </cell>
        </row>
        <row r="107">
          <cell r="C107">
            <v>24301</v>
          </cell>
          <cell r="D107" t="str">
            <v>CAL, YESO Y PRODUCTOS DE YESO</v>
          </cell>
        </row>
        <row r="108">
          <cell r="C108">
            <v>24401</v>
          </cell>
          <cell r="D108" t="str">
            <v>MADERA Y PRODUCTOS DE MADERA</v>
          </cell>
        </row>
        <row r="109">
          <cell r="C109">
            <v>24501</v>
          </cell>
          <cell r="D109" t="str">
            <v>VIDRIO Y PRODUCTOS DE VIDRIO</v>
          </cell>
        </row>
        <row r="110">
          <cell r="C110">
            <v>24601</v>
          </cell>
          <cell r="D110" t="str">
            <v>MATERIAL ELÉCTRICO Y ELECTRÓNICO</v>
          </cell>
        </row>
        <row r="111">
          <cell r="C111">
            <v>24701</v>
          </cell>
          <cell r="D111" t="str">
            <v>ARTÍCULOS METÁLICOS PARA LA CONSTRUCCIÓN</v>
          </cell>
        </row>
        <row r="112">
          <cell r="C112">
            <v>24801</v>
          </cell>
          <cell r="D112" t="str">
            <v>MATERIALES COMPLEMENTARIOS</v>
          </cell>
        </row>
        <row r="113">
          <cell r="C113">
            <v>24901</v>
          </cell>
          <cell r="D113" t="str">
            <v>OTROS MATERIALES Y ARTÍCULOS DE CONSTRUCCIÓN Y REPARACIÓN</v>
          </cell>
        </row>
        <row r="114">
          <cell r="C114">
            <v>25101</v>
          </cell>
          <cell r="D114" t="str">
            <v>PRODUCTOS QUÍMICOS BÁSICOS</v>
          </cell>
        </row>
        <row r="115">
          <cell r="C115">
            <v>25201</v>
          </cell>
          <cell r="D115" t="str">
            <v>PLAGUICIDAS, ABONOS Y FERTILIZANTES</v>
          </cell>
        </row>
        <row r="116">
          <cell r="C116">
            <v>25301</v>
          </cell>
          <cell r="D116" t="str">
            <v>MEDICINAS Y PRODUCTOS FARMACÉUTICOS</v>
          </cell>
        </row>
        <row r="117">
          <cell r="C117">
            <v>25401</v>
          </cell>
          <cell r="D117" t="str">
            <v>MATERIALES, ACCESORIOS Y SUMINISTROS MÉDICOS</v>
          </cell>
        </row>
        <row r="118">
          <cell r="C118">
            <v>25501</v>
          </cell>
          <cell r="D118" t="str">
            <v>MATERIALES, ACCESORIOS Y SUMINISTROS DE LABORATORIO</v>
          </cell>
        </row>
        <row r="119">
          <cell r="C119">
            <v>25901</v>
          </cell>
          <cell r="D119" t="str">
            <v>OTROS PRODUCTOS QUÍMICOS</v>
          </cell>
        </row>
        <row r="120">
          <cell r="C120">
            <v>26101</v>
          </cell>
          <cell r="D120" t="str">
            <v>COMBUSTIBLES, LUBRICANTES Y ADITIVOS PARA VEHÍCULOS TERRESTRES, AÉREOS, MARÍTIMOS, LACUSTRES Y FLUVIALES DESTINADOS A LA EJECUCIÓN DE PROGRAMAS DE SEGURIDAD PÚBLICA Y NACIONAL</v>
          </cell>
        </row>
        <row r="121">
          <cell r="C121">
            <v>26102</v>
          </cell>
          <cell r="D121" t="str">
            <v>COMBUSTIBLES, LUBRICANTES Y ADITIVOS PARA VEHÍCULOS TERRESTRES, AÉREOS, MARÍTIMOS, LACUSTRES Y FLUVIALES DESTINADOS A SERVICIOS PÚBLICOS Y LA OPERACIÓN DE PROGRAMAS PÚBLICOS</v>
          </cell>
        </row>
        <row r="122">
          <cell r="C122">
            <v>26103</v>
          </cell>
          <cell r="D122" t="str">
            <v>COMBUSTIBLES, LUBRICANTES Y ADITIVOS PARA VEHÍCULOS TERRESTRES, AÉREOS, MARÍTIMOS, LACUSTRES Y FLUVIALES DESTINADOS A SERVICIOS ADMINISTRATIVOS</v>
          </cell>
        </row>
        <row r="123">
          <cell r="C123">
            <v>26104</v>
          </cell>
          <cell r="D123" t="str">
            <v>COMBUSTIBLES, LUBRICANTES Y ADITIVOS PARA VEHÍCULOS TERRESTRES, AÉREOS, MARÍTIMOS, LACUSTRES Y FLUVIALES ASIGNADOS A SERVIDORES PÚBLICOS</v>
          </cell>
        </row>
        <row r="124">
          <cell r="C124">
            <v>26105</v>
          </cell>
          <cell r="D124" t="str">
            <v>COMBUSTIBLES, LUBRICANTES Y ADITIVOS PARA MAQUINARIA, EQUIPO DE PRODUCCIÓN Y SERVICIOS ADMINISTRATIVOS</v>
          </cell>
        </row>
        <row r="125">
          <cell r="C125">
            <v>26106</v>
          </cell>
          <cell r="D125" t="str">
            <v>PIDIREGAS CARGOS VARIABLES</v>
          </cell>
        </row>
        <row r="126">
          <cell r="C126">
            <v>26107</v>
          </cell>
          <cell r="D126" t="str">
            <v>COMBUSTIBLES NACIONALES PARA PLANTAS PRODUCTIVAS</v>
          </cell>
        </row>
        <row r="127">
          <cell r="C127">
            <v>26108</v>
          </cell>
          <cell r="D127" t="str">
            <v>COMBUSTIBLES DE IMPORTACIÓN PARA PLANTAS PRODUCTIVAS</v>
          </cell>
        </row>
        <row r="128">
          <cell r="C128">
            <v>27101</v>
          </cell>
          <cell r="D128" t="str">
            <v>VESTUARIO Y UNIFORMES</v>
          </cell>
        </row>
        <row r="129">
          <cell r="C129">
            <v>27201</v>
          </cell>
          <cell r="D129" t="str">
            <v>PRENDAS DE PROTECCIÓN PERSONAL</v>
          </cell>
        </row>
        <row r="130">
          <cell r="C130">
            <v>27301</v>
          </cell>
          <cell r="D130" t="str">
            <v>ARTÍCULOS DEPORTIVOS</v>
          </cell>
        </row>
        <row r="131">
          <cell r="C131">
            <v>27401</v>
          </cell>
          <cell r="D131" t="str">
            <v>PRODUCTOS TEXTILES</v>
          </cell>
        </row>
        <row r="132">
          <cell r="C132">
            <v>27501</v>
          </cell>
          <cell r="D132" t="str">
            <v>BLANCOS Y OTROS PRODUCTOS TEXTILES, EXCEPTO PRENDAS DE VESTIR</v>
          </cell>
        </row>
        <row r="133">
          <cell r="C133">
            <v>28101</v>
          </cell>
          <cell r="D133" t="str">
            <v>SUSTANCIAS Y MATERIALES EXPLOSIVOS</v>
          </cell>
        </row>
        <row r="134">
          <cell r="C134">
            <v>28201</v>
          </cell>
          <cell r="D134" t="str">
            <v>MATERIALES DE SEGURIDAD PÚBLICA</v>
          </cell>
        </row>
        <row r="135">
          <cell r="C135">
            <v>28301</v>
          </cell>
          <cell r="D135" t="str">
            <v>PRENDAS DE PROTECCIÓN PARA SEGURIDAD PÚBLICA Y NACIONAL</v>
          </cell>
        </row>
        <row r="136">
          <cell r="C136">
            <v>29101</v>
          </cell>
          <cell r="D136" t="str">
            <v>HERRAMIENTAS MENORES</v>
          </cell>
        </row>
        <row r="137">
          <cell r="C137">
            <v>29201</v>
          </cell>
          <cell r="D137" t="str">
            <v>REFACCIONES Y ACCESORIOS MENORES DE EDIFICIOS</v>
          </cell>
        </row>
        <row r="138">
          <cell r="C138">
            <v>29301</v>
          </cell>
          <cell r="D138" t="str">
            <v>REFACCIONES Y ACCESORIOS MENORES DE MOBILIARIO Y EQUIPO DE ADMINISTRACIÓN, EDUCACIONAL Y RECREATIVO</v>
          </cell>
        </row>
        <row r="139">
          <cell r="C139">
            <v>29401</v>
          </cell>
          <cell r="D139" t="str">
            <v>REFACCIONES Y ACCESORIOS PARA EQUIPO DE CÓMPUTO</v>
          </cell>
        </row>
        <row r="140">
          <cell r="C140">
            <v>29501</v>
          </cell>
          <cell r="D140" t="str">
            <v>REFACCIONES Y ACCESORIOS MENORES DE EQUIPO E INSTRUMENTAL MÉDICO Y DE LABORATORIO</v>
          </cell>
        </row>
        <row r="141">
          <cell r="C141">
            <v>29601</v>
          </cell>
          <cell r="D141" t="str">
            <v>REFACCIONES Y ACCESORIOS MENORES DE EQUIPO DE TRANSPORTE</v>
          </cell>
        </row>
        <row r="142">
          <cell r="C142">
            <v>29701</v>
          </cell>
          <cell r="D142" t="str">
            <v>REFACCIONES Y ACCESORIOS MENORES DE EQUIPO DE DEFENSA Y SEGURIDAD</v>
          </cell>
        </row>
        <row r="143">
          <cell r="C143">
            <v>29801</v>
          </cell>
          <cell r="D143" t="str">
            <v>REFACCIONES Y ACCESORIOS MENORES DE MAQUINARIA Y OTROS EQUIPOS</v>
          </cell>
        </row>
        <row r="144">
          <cell r="C144">
            <v>29901</v>
          </cell>
          <cell r="D144" t="str">
            <v>REFACCIONES Y ACCESORIOS MENORES OTROS BIENES MUEBLES</v>
          </cell>
        </row>
        <row r="145">
          <cell r="C145">
            <v>31101</v>
          </cell>
          <cell r="D145" t="str">
            <v>SERVICIO DE ENERGÍA ELÉCTRICA</v>
          </cell>
        </row>
        <row r="146">
          <cell r="C146">
            <v>31201</v>
          </cell>
          <cell r="D146" t="str">
            <v>SERVICIO DE GAS</v>
          </cell>
        </row>
        <row r="147">
          <cell r="C147">
            <v>31301</v>
          </cell>
          <cell r="D147" t="str">
            <v>SERVICIO DE AGUA</v>
          </cell>
        </row>
        <row r="148">
          <cell r="C148">
            <v>31401</v>
          </cell>
          <cell r="D148" t="str">
            <v>SERVICIO TELEFÓNICO CONVENCIONAL</v>
          </cell>
        </row>
        <row r="149">
          <cell r="C149">
            <v>31501</v>
          </cell>
          <cell r="D149" t="str">
            <v>SERVICIO DE TELEFONÍA CELULAR</v>
          </cell>
        </row>
        <row r="150">
          <cell r="C150">
            <v>31601</v>
          </cell>
          <cell r="D150" t="str">
            <v>SERVICIO DE RADIOLOCALIZACIÓN</v>
          </cell>
        </row>
        <row r="151">
          <cell r="C151">
            <v>31602</v>
          </cell>
          <cell r="D151" t="str">
            <v>SERVICIOS DE TELECOMUNICACIONES</v>
          </cell>
        </row>
        <row r="152">
          <cell r="C152">
            <v>31701</v>
          </cell>
          <cell r="D152" t="str">
            <v>SERVICIOS DE CONDUCCIÓN DE SEÑALES ANALÓGICAS Y DIGITALES</v>
          </cell>
        </row>
        <row r="153">
          <cell r="C153">
            <v>31801</v>
          </cell>
          <cell r="D153" t="str">
            <v>SERVICIO POSTAL</v>
          </cell>
        </row>
        <row r="154">
          <cell r="C154">
            <v>31802</v>
          </cell>
          <cell r="D154" t="str">
            <v>SERVICIO TELEGRÁFICO</v>
          </cell>
        </row>
        <row r="155">
          <cell r="C155">
            <v>31901</v>
          </cell>
          <cell r="D155" t="str">
            <v>SERVICIOS INTEGRALES DE TELECOMUNICACIÓN</v>
          </cell>
        </row>
        <row r="156">
          <cell r="C156">
            <v>31902</v>
          </cell>
          <cell r="D156" t="str">
            <v>CONTRATACIÓN DE OTROS SERVICIOS</v>
          </cell>
        </row>
        <row r="157">
          <cell r="C157">
            <v>31903</v>
          </cell>
          <cell r="D157" t="str">
            <v>SERVICIOS GENERALES PARA PLANTELES EDUCATIVOS</v>
          </cell>
        </row>
        <row r="158">
          <cell r="C158">
            <v>32101</v>
          </cell>
          <cell r="D158" t="str">
            <v>ARRENDAMIENTO DE TERRENOS</v>
          </cell>
        </row>
        <row r="159">
          <cell r="C159">
            <v>32201</v>
          </cell>
          <cell r="D159" t="str">
            <v>ARRENDAMIENTO DE EDIFICIOS Y LOCALES</v>
          </cell>
        </row>
        <row r="160">
          <cell r="C160">
            <v>32301</v>
          </cell>
          <cell r="D160" t="str">
            <v>ARRENDAMIENTO DE EQUIPO Y BIENES INFORMÁTICOS</v>
          </cell>
        </row>
        <row r="161">
          <cell r="C161">
            <v>32302</v>
          </cell>
          <cell r="D161" t="str">
            <v>ARRENDAMIENTO DE MOBILIARIO</v>
          </cell>
        </row>
        <row r="162">
          <cell r="C162">
            <v>32501</v>
          </cell>
          <cell r="D162" t="str">
            <v>ARRENDAMIENTO DE VEHÍCULOS TERRESTRES, AÉREOS, MARÍTIMOS, LACUSTRES Y FLUVIALES PARA LA EJECUCIÓN DE PROGRAMAS DE SEGURIDAD PÚBLICA Y NACIONAL</v>
          </cell>
        </row>
        <row r="163">
          <cell r="C163">
            <v>32502</v>
          </cell>
          <cell r="D163" t="str">
            <v>ARRENDAMIENTO DE VEHÍCULOS TERRESTRES, AÉREOS, MARÍTIMOS, LACUSTRES Y FLUVIALES PARA SERVICIOS PÚBLICOS Y LA OPERACIÓN DE PROGRAMAS PÚBLICOS</v>
          </cell>
        </row>
        <row r="164">
          <cell r="C164">
            <v>32503</v>
          </cell>
          <cell r="D164" t="str">
            <v>ARRENDAMIENTO DE VEHÍCULOS TERRESTRES, AÉREOS, MARÍTIMOS, LACUSTRES Y FLUVIALES PARA SERVICIOS ADMINISTRATIVOS</v>
          </cell>
        </row>
        <row r="165">
          <cell r="C165">
            <v>32504</v>
          </cell>
          <cell r="D165" t="str">
            <v>ARRENDAMIENTO DE VEHÍCULOS TERRESTRES, AÉREOS, MARÍTIMOS, LACUSTRES Y FLUVIALES PARA DESASTRES NATURALES</v>
          </cell>
        </row>
        <row r="166">
          <cell r="C166">
            <v>32505</v>
          </cell>
          <cell r="D166" t="str">
            <v>ARRENDAMIENTO DE VEHÍCULOS TERRESTRES, AÉREOS, MARÍTIMOS, LACUSTRES Y FLUVIALES PARA SERVIDORES PÚBLICOS</v>
          </cell>
        </row>
        <row r="167">
          <cell r="C167">
            <v>32601</v>
          </cell>
          <cell r="D167" t="str">
            <v>ARRENDAMIENTO DE MAQUINARIA Y EQUIPO</v>
          </cell>
        </row>
        <row r="168">
          <cell r="C168">
            <v>32701</v>
          </cell>
          <cell r="D168" t="str">
            <v>PATENTES, REGALÍAS Y OTROS</v>
          </cell>
        </row>
        <row r="169">
          <cell r="C169">
            <v>32901</v>
          </cell>
          <cell r="D169" t="str">
            <v>ARRENDAMIENTO DE SUSTANCIAS Y PRODUCTOS QUÍMICOS</v>
          </cell>
        </row>
        <row r="170">
          <cell r="C170">
            <v>32902</v>
          </cell>
          <cell r="D170" t="str">
            <v>PIDIREGAS CARGOS FIJOS</v>
          </cell>
        </row>
        <row r="171">
          <cell r="C171">
            <v>32903</v>
          </cell>
          <cell r="D171" t="str">
            <v>OTROS ARRENDAMIENTOS</v>
          </cell>
        </row>
        <row r="172">
          <cell r="C172">
            <v>33101</v>
          </cell>
          <cell r="D172" t="str">
            <v>ASESORÍAS ASOCIADAS A CONVENIOS, TRATADOS O ACUERDOS</v>
          </cell>
        </row>
        <row r="173">
          <cell r="C173">
            <v>33102</v>
          </cell>
          <cell r="D173" t="str">
            <v>ASESORÍAS POR CONTROVERSIAS EN EL MARCO DE LOS TRATADOS INTERNACIONALES</v>
          </cell>
        </row>
        <row r="174">
          <cell r="C174">
            <v>33103</v>
          </cell>
          <cell r="D174" t="str">
            <v>CONSULTORÍAS PARA PROGRAMAS O PROYECTOS FINANCIADOS POR ORGANISMOS INTERNACIONALES</v>
          </cell>
        </row>
        <row r="175">
          <cell r="C175">
            <v>33104</v>
          </cell>
          <cell r="D175" t="str">
            <v>OTRAS ASESORÍAS PARA LA OPERACIÓN DE PROGRAMAS</v>
          </cell>
        </row>
        <row r="176">
          <cell r="C176">
            <v>33105</v>
          </cell>
          <cell r="D176" t="str">
            <v>SERVICIOS RELACIONADOS CON PROCEDIMIENTOS JURISDICCIONALES</v>
          </cell>
        </row>
        <row r="177">
          <cell r="C177">
            <v>33301</v>
          </cell>
          <cell r="D177" t="str">
            <v>SERVICIOS DE INFORMÁTICA</v>
          </cell>
        </row>
        <row r="178">
          <cell r="C178">
            <v>33302</v>
          </cell>
          <cell r="D178" t="str">
            <v>SERVICIOS ESTADÍSTICOS Y GEOGRÁFICOS</v>
          </cell>
        </row>
        <row r="179">
          <cell r="C179">
            <v>33303</v>
          </cell>
          <cell r="D179" t="str">
            <v>SERVICIOS RELACIONADOS CON CERTIFICACIÓN DE PROCESOS</v>
          </cell>
        </row>
        <row r="180">
          <cell r="C180">
            <v>33401</v>
          </cell>
          <cell r="D180" t="str">
            <v>SERVICIOS PARA CAPACITACIÓN A SERVIDORES PÚBLICOS</v>
          </cell>
        </row>
        <row r="181">
          <cell r="C181">
            <v>33501</v>
          </cell>
          <cell r="D181" t="str">
            <v>ESTUDIOS E INVESTIGACIONES</v>
          </cell>
        </row>
        <row r="182">
          <cell r="C182">
            <v>33601</v>
          </cell>
          <cell r="D182" t="str">
            <v>SERVICIOS RELACIONADOS CON TRADUCCIONES</v>
          </cell>
        </row>
        <row r="183">
          <cell r="C183">
            <v>33602</v>
          </cell>
          <cell r="D183" t="str">
            <v>OTROS SERVICIOS COMERCIALES</v>
          </cell>
        </row>
        <row r="184">
          <cell r="C184">
            <v>33603</v>
          </cell>
          <cell r="D184" t="str">
            <v>IMPRESIONES DE DOCUMENTOS OFICIALES PARA LA PRESTACIÓN DE SERVICIOS PÚBLICOS, IDENTIFICACIÓN, FORMATOS ADMINISTRATIVOS Y FISCALES, FORMAS VALORADAS, CERTIFICADOS Y TÍTULOS</v>
          </cell>
        </row>
        <row r="185">
          <cell r="C185">
            <v>33604</v>
          </cell>
          <cell r="D185" t="str">
            <v>IMPRESIÓN Y ELABORACIÓN DE MATERIAL INFORMATIVO DERIVADO DE LA OPERACIÓN Y ADMINISTRACIÓN DE LAS DEPENDENCIAS Y ENTIDADES</v>
          </cell>
        </row>
        <row r="186">
          <cell r="C186">
            <v>33605</v>
          </cell>
          <cell r="D186" t="str">
            <v>INFORMACIÓN EN MEDIOS MASIVOS DERIVADA DE LA OPERACIÓN Y ADMINISTRACIÓN DE LAS DEPENDENCIAS Y ENTIDADES</v>
          </cell>
        </row>
        <row r="187">
          <cell r="C187">
            <v>33701</v>
          </cell>
          <cell r="D187" t="str">
            <v>GASTOS DE SEGURIDAD PÚBLICA Y NACIONAL</v>
          </cell>
        </row>
        <row r="188">
          <cell r="C188">
            <v>33702</v>
          </cell>
          <cell r="D188" t="str">
            <v>GASTOS EN ACTIVIDADES DE SEGURIDAD Y LOGÍSTICA DEL ESTADO MAYOR PRESIDENCIAL</v>
          </cell>
        </row>
        <row r="189">
          <cell r="C189">
            <v>33801</v>
          </cell>
          <cell r="D189" t="str">
            <v>SERVICIOS DE VIGILANCIA</v>
          </cell>
        </row>
        <row r="190">
          <cell r="C190">
            <v>33901</v>
          </cell>
          <cell r="D190" t="str">
            <v>SUBCONTRATACIÓN DE SERVICIOS CON TERCEROS</v>
          </cell>
        </row>
        <row r="191">
          <cell r="C191">
            <v>33902</v>
          </cell>
          <cell r="D191" t="str">
            <v>PROYECTOS PARA PRESTACIÓN DE SERVICIOS</v>
          </cell>
        </row>
        <row r="192">
          <cell r="C192">
            <v>33903</v>
          </cell>
          <cell r="D192" t="str">
            <v>SERVICIOS INTEGRALES</v>
          </cell>
        </row>
        <row r="193">
          <cell r="C193">
            <v>34101</v>
          </cell>
          <cell r="D193" t="str">
            <v>SERVICIOS BANCARIOS Y FINANCIEROS</v>
          </cell>
        </row>
        <row r="194">
          <cell r="C194">
            <v>34301</v>
          </cell>
          <cell r="D194" t="str">
            <v>GASTOS INHERENTES A LA RECAUDACIÓN</v>
          </cell>
        </row>
        <row r="195">
          <cell r="C195">
            <v>34401</v>
          </cell>
          <cell r="D195" t="str">
            <v>SEGURO DE RESPONSABILIDAD PATRIMONIAL DEL ESTADO</v>
          </cell>
        </row>
        <row r="196">
          <cell r="C196">
            <v>34501</v>
          </cell>
          <cell r="D196" t="str">
            <v>SEGUROS DE BIENES PATRIMONIALES</v>
          </cell>
        </row>
        <row r="197">
          <cell r="C197">
            <v>34601</v>
          </cell>
          <cell r="D197" t="str">
            <v>ALMACENAJE, EMBALAJE Y ENVASE</v>
          </cell>
        </row>
        <row r="198">
          <cell r="C198">
            <v>34701</v>
          </cell>
          <cell r="D198" t="str">
            <v>FLETES Y MANIOBRAS</v>
          </cell>
        </row>
        <row r="199">
          <cell r="C199">
            <v>34801</v>
          </cell>
          <cell r="D199" t="str">
            <v>COMISIONES POR VENTAS</v>
          </cell>
        </row>
        <row r="200">
          <cell r="C200">
            <v>35101</v>
          </cell>
          <cell r="D200" t="str">
            <v>MANTENIMIENTO Y CONSERVACIÓN DE INMUEBLES PARA LA PRESTACIÓN DE SERVICIOS ADMINISTRATIVOS</v>
          </cell>
        </row>
        <row r="201">
          <cell r="C201">
            <v>35102</v>
          </cell>
          <cell r="D201" t="str">
            <v>MANTENIMIENTO Y CONSERVACIÓN DE INMUEBLES PARA LA PRESTACIÓN DE SERVICIOS PÚBLICOS</v>
          </cell>
        </row>
        <row r="202">
          <cell r="C202">
            <v>35201</v>
          </cell>
          <cell r="D202" t="str">
            <v>MANTENIMIENTO Y CONSERVACIÓN DE MOBILIARIO Y EQUIPO DE ADMINISTRACIÓN</v>
          </cell>
        </row>
        <row r="203">
          <cell r="C203">
            <v>35301</v>
          </cell>
          <cell r="D203" t="str">
            <v>MANTENIMIENTO Y CONSERVACIÓN DE BIENES INFORMÁTICOS</v>
          </cell>
        </row>
        <row r="204">
          <cell r="C204">
            <v>35401</v>
          </cell>
          <cell r="D204" t="str">
            <v>INSTALACIÓN, REPARACIÓN Y MANTENIMIENTO DE EQUIPO E INSTRUMENTAL MÉDICO Y DE LABORATORIO</v>
          </cell>
        </row>
        <row r="205">
          <cell r="C205">
            <v>35501</v>
          </cell>
          <cell r="D205" t="str">
            <v>MANTENIMIENTO Y CONSERVACIÓN DE VEHÍCULOS TERRESTRES, AÉREOS, MARÍTIMOS, LACUSTRES Y FLUVIALES</v>
          </cell>
        </row>
        <row r="206">
          <cell r="C206">
            <v>35601</v>
          </cell>
          <cell r="D206" t="str">
            <v>REPARACIÓN Y MANTENIMIENTO DE EQUIPO DE DEFENSA Y SEGURIDAD</v>
          </cell>
        </row>
        <row r="207">
          <cell r="C207">
            <v>35701</v>
          </cell>
          <cell r="D207" t="str">
            <v>MANTENIMIENTO Y CONSERVACIÓN DE MAQUINARIA Y EQUIPO</v>
          </cell>
        </row>
        <row r="208">
          <cell r="C208">
            <v>35702</v>
          </cell>
          <cell r="D208" t="str">
            <v>MANTENIMIENTO Y CONSERVACIÓN DE PLANTAS E INSTALACIONES PRODUCTIVAS</v>
          </cell>
        </row>
        <row r="209">
          <cell r="C209">
            <v>35801</v>
          </cell>
          <cell r="D209" t="str">
            <v>SERVICIOS DE LAVANDERÍA, LIMPIEZA E HIGIENE</v>
          </cell>
        </row>
        <row r="210">
          <cell r="C210">
            <v>35901</v>
          </cell>
          <cell r="D210" t="str">
            <v>SERVICIOS DE JARDINERÍA Y FUMIGACIÓN</v>
          </cell>
        </row>
        <row r="211">
          <cell r="C211">
            <v>36101</v>
          </cell>
          <cell r="D211" t="str">
            <v>DIFUSIÓN DE MENSAJES SOBRE PROGRAMAS Y ACTIVIDADES GUBERNAMENTALES</v>
          </cell>
        </row>
        <row r="212">
          <cell r="C212">
            <v>36201</v>
          </cell>
          <cell r="D212" t="str">
            <v>DIFUSIÓN DE MENSAJES COMERCIALES PARA PROMOVER LA VENTA DE PRODUCTOS O SERVICIOS</v>
          </cell>
        </row>
        <row r="213">
          <cell r="C213">
            <v>36901</v>
          </cell>
          <cell r="D213" t="str">
            <v>SERVICIOS RELACIONADOS CON MONITOREO DE INFORMACIÓN EN MEDIOS MASIVOS</v>
          </cell>
        </row>
        <row r="214">
          <cell r="C214">
            <v>37101</v>
          </cell>
          <cell r="D214" t="str">
            <v>PASAJES AÉREOS NACIONALES PARA LABORES EN CAMPO Y DE SUPERVISIÓN</v>
          </cell>
        </row>
        <row r="215">
          <cell r="C215">
            <v>37102</v>
          </cell>
          <cell r="D215" t="str">
            <v>PASAJES AÉREOS NACIONALES ASOCIADOS A LOS PROGRAMAS DE SEGURIDAD PÚBLICA Y NACIONAL</v>
          </cell>
        </row>
        <row r="216">
          <cell r="C216">
            <v>37103</v>
          </cell>
          <cell r="D216" t="str">
            <v>PASAJES AÉREOS NACIONALES ASOCIADOS A DESASTRES NATURALES</v>
          </cell>
        </row>
        <row r="217">
          <cell r="C217">
            <v>37104</v>
          </cell>
          <cell r="D217" t="str">
            <v>PASAJES AÉREOS NACIONALES PARA SERVIDORES PÚBLICOS DE MANDO EN EL DESEMPEÑO DE COMISIONES Y FUNCIONES OFICIALES</v>
          </cell>
        </row>
        <row r="218">
          <cell r="C218">
            <v>37105</v>
          </cell>
          <cell r="D218" t="str">
            <v>PASAJES AÉREOS INTERNACIONALES ASOCIADOS A LOS PROGRAMAS DE SEGURIDAD PÚBLICA Y NACIONAL</v>
          </cell>
        </row>
        <row r="219">
          <cell r="C219">
            <v>37106</v>
          </cell>
          <cell r="D219" t="str">
            <v>PASAJES AÉREOS INTERNACIONALES PARA SERVIDORES PÚBLICOS EN EL DESEMPEÑO DE COMISIONES Y FUNCIONES OFICIALES</v>
          </cell>
        </row>
        <row r="220">
          <cell r="C220">
            <v>37201</v>
          </cell>
          <cell r="D220" t="str">
            <v>PASAJES TERRESTRES NACIONALES PARA LABORES EN CAMPO Y DE SUPERVISIÓN</v>
          </cell>
        </row>
        <row r="221">
          <cell r="C221">
            <v>37202</v>
          </cell>
          <cell r="D221" t="str">
            <v>PASAJES TERRESTRES NACIONALES ASOCIADOS A LOS PROGRAMAS DE SEGURIDAD PÚBLICA Y NACIONAL</v>
          </cell>
        </row>
        <row r="222">
          <cell r="C222">
            <v>37203</v>
          </cell>
          <cell r="D222" t="str">
            <v>PASAJES TERRESTRES NACIONALES ASOCIADOS A DESASTRES NATURALES</v>
          </cell>
        </row>
        <row r="223">
          <cell r="C223">
            <v>37204</v>
          </cell>
          <cell r="D223" t="str">
            <v>PASAJES TERRESTRES NACIONALES PARA SERVIDORES PÚBLICOS DE MANDO EN EL DESEMPEÑO DE COMISIONES Y FUNCIONES OFICIALES</v>
          </cell>
        </row>
        <row r="224">
          <cell r="C224">
            <v>37205</v>
          </cell>
          <cell r="D224" t="str">
            <v>PASAJES TERRESTRES INTERNACIONALES ASOCIADOS A LOS PROGRAMAS DE SEGURIDAD PÚBLICA Y NACIONAL</v>
          </cell>
        </row>
        <row r="225">
          <cell r="C225">
            <v>37206</v>
          </cell>
          <cell r="D225" t="str">
            <v>PASAJES TERRESTRES INTERNACIONALES PARA SERVIDORES PÚBLICOS EN EL DESEMPEÑO DE COMISIONES Y FUNCIONES OFICIALES</v>
          </cell>
        </row>
        <row r="226">
          <cell r="C226">
            <v>37301</v>
          </cell>
          <cell r="D226" t="str">
            <v>PASAJES MARITIMO, LACUSTRES Y FLUIVIALES ASOCIADOS A LOS PROGRAMAS DE SEGURIDAD PUBLICA Y NACIONAL</v>
          </cell>
        </row>
        <row r="227">
          <cell r="C227">
            <v>37501</v>
          </cell>
          <cell r="D227" t="str">
            <v>VIÁTICOS NACIONALES PARA LABORES EN CAMPO Y DE SUPERVISIÓN</v>
          </cell>
        </row>
        <row r="228">
          <cell r="C228">
            <v>37502</v>
          </cell>
          <cell r="D228" t="str">
            <v>VIÁTICOS NACIONALES ASOCIADOS A LOS PROGRAMAS DE SEGURIDAD PÚBLICA Y NACIONAL</v>
          </cell>
        </row>
        <row r="229">
          <cell r="C229">
            <v>37503</v>
          </cell>
          <cell r="D229" t="str">
            <v>VIÁTICOS NACIONALES ASOCIADOS A DESASTRES NATURALES</v>
          </cell>
        </row>
        <row r="230">
          <cell r="C230">
            <v>37504</v>
          </cell>
          <cell r="D230" t="str">
            <v>VIÁTICOS NACIONALES PARA SERVIDORES PÚBLICOS EN EL DESEMPEÑO DE FUNCIONES OFICIALES</v>
          </cell>
        </row>
        <row r="231">
          <cell r="C231">
            <v>37601</v>
          </cell>
          <cell r="D231" t="str">
            <v>VIÁTICOS EN EL EXTRANJERO ASOCIADOS A LOS PROGRAMAS DE SEGURIDAD PÚBLICA Y NACIONAL</v>
          </cell>
        </row>
        <row r="232">
          <cell r="C232">
            <v>37602</v>
          </cell>
          <cell r="D232" t="str">
            <v>VIÁTICOS EN EL EXTRANJERO PARA SERVIDORES PÚBLICOS EN EL DESEMPEÑO DE COMISIONES Y FUNCIONES OFICIALES</v>
          </cell>
        </row>
        <row r="233">
          <cell r="C233">
            <v>37701</v>
          </cell>
          <cell r="D233" t="str">
            <v>INSTALACIÓN DEL PERSONAL FEDERAL</v>
          </cell>
        </row>
        <row r="234">
          <cell r="C234">
            <v>37801</v>
          </cell>
          <cell r="D234" t="str">
            <v>SERVICIOS INTEGRALES NACIONALES PARA SERVIDORES PÚBLICOS EN EL DESEMPEÑO DE COMISIONES Y FUNCIONES OFICIALES</v>
          </cell>
        </row>
        <row r="235">
          <cell r="C235">
            <v>37802</v>
          </cell>
          <cell r="D235" t="str">
            <v>SERVICIOS INTEGRALES EN EL EXTRANJERO PARA SERVIDORES PÚBLICOS EN EL DESEMPEÑO DE COMISIONES Y FUNCIONES OFICIALES</v>
          </cell>
        </row>
        <row r="236">
          <cell r="C236">
            <v>37901</v>
          </cell>
          <cell r="D236" t="str">
            <v>GASTOS PARA OPERATIVOS Y TRABAJOS DE CAMPO EN ÁREAS RURALES</v>
          </cell>
        </row>
        <row r="237">
          <cell r="C237">
            <v>38101</v>
          </cell>
          <cell r="D237" t="str">
            <v>GASTOS DE CEREMONIAL DEL TITULAR DEL EJECUTIVO FEDERAL</v>
          </cell>
        </row>
        <row r="238">
          <cell r="C238">
            <v>38102</v>
          </cell>
          <cell r="D238" t="str">
            <v>GASTOS DE CEREMONIAL DE LOS TITULARES DE LAS DEPENDENCIAS Y ENTIDADES</v>
          </cell>
        </row>
        <row r="239">
          <cell r="C239">
            <v>38103</v>
          </cell>
          <cell r="D239" t="str">
            <v>GASTOS INHERENTES A LA INVESTIDURA PRESIDENCIAL</v>
          </cell>
        </row>
        <row r="240">
          <cell r="C240">
            <v>38201</v>
          </cell>
          <cell r="D240" t="str">
            <v>GASTOS DE ORDEN SOCIAL</v>
          </cell>
        </row>
        <row r="241">
          <cell r="C241">
            <v>38301</v>
          </cell>
          <cell r="D241" t="str">
            <v>CONGRESOS Y CONVENCIONES</v>
          </cell>
        </row>
        <row r="242">
          <cell r="C242">
            <v>38401</v>
          </cell>
          <cell r="D242" t="str">
            <v>EXPOSICIONES</v>
          </cell>
        </row>
        <row r="243">
          <cell r="C243">
            <v>38501</v>
          </cell>
          <cell r="D243" t="str">
            <v>GASTOS PARA ALIMENTACIÓN DE SERVIDORES PÚBLICOS DE MANDO</v>
          </cell>
        </row>
        <row r="244">
          <cell r="C244">
            <v>39101</v>
          </cell>
          <cell r="D244" t="str">
            <v>FUNERALES Y PAGAS DE DEFUNCIÓN</v>
          </cell>
        </row>
        <row r="245">
          <cell r="C245">
            <v>39201</v>
          </cell>
          <cell r="D245" t="str">
            <v>IMPUESTOS Y DERECHOS DE EXPORTACIÓN</v>
          </cell>
        </row>
        <row r="246">
          <cell r="C246">
            <v>39202</v>
          </cell>
          <cell r="D246" t="str">
            <v>OTROS IMPUESTOS Y DERECHOS</v>
          </cell>
        </row>
        <row r="247">
          <cell r="C247">
            <v>39301</v>
          </cell>
          <cell r="D247" t="str">
            <v>IMPUESTOS Y DERECHOS DE IMPORTACIÓN</v>
          </cell>
        </row>
        <row r="248">
          <cell r="C248">
            <v>39401</v>
          </cell>
          <cell r="D248" t="str">
            <v>EROGACIONES POR RESOLUCIONES POR AUTORIDAD COMPETENTE</v>
          </cell>
        </row>
        <row r="249">
          <cell r="C249">
            <v>39402</v>
          </cell>
          <cell r="D249" t="str">
            <v>INDEMNIZACIONES POR EXPROPIACIÓN DE PREDIOS</v>
          </cell>
        </row>
        <row r="250">
          <cell r="C250">
            <v>39501</v>
          </cell>
          <cell r="D250" t="str">
            <v>PENAS, MULTAS, ACCESORIOS Y ACTUALIZACIONES</v>
          </cell>
        </row>
        <row r="251">
          <cell r="C251">
            <v>39601</v>
          </cell>
          <cell r="D251" t="str">
            <v>PÉRDIDAS DEL ERARIO FEDERAL</v>
          </cell>
        </row>
        <row r="252">
          <cell r="C252">
            <v>39602</v>
          </cell>
          <cell r="D252" t="str">
            <v>OTROS GASTOS POR RESPONSABILIDADES</v>
          </cell>
        </row>
        <row r="253">
          <cell r="C253">
            <v>39701</v>
          </cell>
          <cell r="D253" t="str">
            <v>EROGACIONES POR PAGO DE UTILIDADES</v>
          </cell>
        </row>
        <row r="254">
          <cell r="C254">
            <v>39801</v>
          </cell>
          <cell r="D254" t="str">
            <v>IMPUESTO SOBRE NÓMINAS</v>
          </cell>
        </row>
        <row r="255">
          <cell r="C255">
            <v>39901</v>
          </cell>
          <cell r="D255" t="str">
            <v>GASTOS DE LAS COMISIONES INTERNACIONALES DE LÍMITES Y AGUAS</v>
          </cell>
        </row>
        <row r="256">
          <cell r="C256">
            <v>39902</v>
          </cell>
          <cell r="D256" t="str">
            <v>GASTOS DE LAS OFICINAS DEL SERVICIO EXTERIOR MEXICANO</v>
          </cell>
        </row>
        <row r="257">
          <cell r="C257">
            <v>39903</v>
          </cell>
          <cell r="D257" t="str">
            <v>ASIGNACIONES A LOS GRUPOS PARLAMENTARIOS</v>
          </cell>
        </row>
        <row r="258">
          <cell r="C258">
            <v>39904</v>
          </cell>
          <cell r="D258" t="str">
            <v>PARTICIPACIONES EN ORGANOS DE GOBIERNO</v>
          </cell>
        </row>
        <row r="259">
          <cell r="C259">
            <v>39905</v>
          </cell>
          <cell r="D259" t="str">
            <v>ACTIVIDADES DE COORDINACIÓN CON EL PRESIDENTE ELECTO</v>
          </cell>
        </row>
        <row r="260">
          <cell r="C260">
            <v>39906</v>
          </cell>
          <cell r="D260" t="str">
            <v>SERVICIOS CORPORATIVOS PRESTADOS POR LAS ENTIDADES PARAESTATALES A SUS ORGANISMOS</v>
          </cell>
        </row>
        <row r="261">
          <cell r="C261">
            <v>39907</v>
          </cell>
          <cell r="D261" t="str">
            <v>SERVICIOS PRESTADOS ENTRE ORGANISMOS DE UNA ENTIDAD PARAESTATAL</v>
          </cell>
        </row>
        <row r="262">
          <cell r="C262">
            <v>39908</v>
          </cell>
          <cell r="D262" t="str">
            <v>EROGACIONES POR CUENTA DE TERCEROS</v>
          </cell>
        </row>
        <row r="263">
          <cell r="C263">
            <v>39909</v>
          </cell>
          <cell r="D263" t="str">
            <v>EROGACIONES RECUPERABLES</v>
          </cell>
        </row>
        <row r="264">
          <cell r="C264">
            <v>39910</v>
          </cell>
          <cell r="D264" t="str">
            <v>APERTURA DE FONDO ROTATORIO</v>
          </cell>
        </row>
        <row r="265">
          <cell r="C265">
            <v>41501</v>
          </cell>
          <cell r="D265" t="str">
            <v>TRANSFERENCIAS PARA CUBRIR EL DÉFICIT DE OPERACIÓN Y LOS GASTOS DE ADMINISTRACIÓN ASOCIADOS AL OTORGAMIENTO DE SUBSIDIOS</v>
          </cell>
        </row>
        <row r="266">
          <cell r="C266">
            <v>41601</v>
          </cell>
          <cell r="D266" t="str">
            <v>TRANSFERENCIAS A ENTIDADES EMPRESARIALES NO FINANCIERAS DERIVADAS DE LA OBTENCIÓN DE DERECHOS</v>
          </cell>
        </row>
        <row r="267">
          <cell r="C267">
            <v>43101</v>
          </cell>
          <cell r="D267" t="str">
            <v>SUBSIDIOS A LA PRODUCCIÓN</v>
          </cell>
        </row>
        <row r="268">
          <cell r="C268">
            <v>43201</v>
          </cell>
          <cell r="D268" t="str">
            <v>SUBSIDIOS A LA DISTRIBUCIÓN</v>
          </cell>
        </row>
        <row r="269">
          <cell r="C269">
            <v>43301</v>
          </cell>
          <cell r="D269" t="str">
            <v>SUBSIDIOS PARA INVERSIÓN</v>
          </cell>
        </row>
        <row r="270">
          <cell r="C270">
            <v>43401</v>
          </cell>
          <cell r="D270" t="str">
            <v>SUBSIDIOS A LA PRESTACIÓN DE SERVICIOS PÚBLICOS</v>
          </cell>
        </row>
        <row r="271">
          <cell r="C271">
            <v>43501</v>
          </cell>
          <cell r="D271" t="str">
            <v>SUBSIDIOS PARA CUBRIR DIFERENCIALES DE TASAS DE INTERÉS</v>
          </cell>
        </row>
        <row r="272">
          <cell r="C272">
            <v>43601</v>
          </cell>
          <cell r="D272" t="str">
            <v>SUBSIDIOS PARA LA ADQUISICIÓN DE VIVIENDA DE INTERÉS SOCIAL</v>
          </cell>
        </row>
        <row r="273">
          <cell r="C273">
            <v>43701</v>
          </cell>
          <cell r="D273" t="str">
            <v>SUBSIDIOS AL CONSUMO</v>
          </cell>
        </row>
        <row r="274">
          <cell r="C274">
            <v>43833</v>
          </cell>
          <cell r="D274" t="str">
            <v>SUBSIDIOS A LAS ENTIDADES FEDERATIVAS Y MUNICIPIOS</v>
          </cell>
        </row>
        <row r="275">
          <cell r="C275">
            <v>43901</v>
          </cell>
          <cell r="D275" t="str">
            <v>SUBSIDIOS PARA CAPACITACIÓN Y BECAS</v>
          </cell>
        </row>
        <row r="276">
          <cell r="C276">
            <v>43902</v>
          </cell>
          <cell r="D276" t="str">
            <v>SUBSIDIOS A FIDEICOMISOS PRIVADOS Y ESTATALES</v>
          </cell>
        </row>
        <row r="277">
          <cell r="C277">
            <v>44101</v>
          </cell>
          <cell r="D277" t="str">
            <v>GASTOS RELACIONADOS CON ACTIVIDADES CULTURALES, DEPORTIVAS Y DE AYUDA EXTRAORDINARIA</v>
          </cell>
        </row>
        <row r="278">
          <cell r="C278">
            <v>44102</v>
          </cell>
          <cell r="D278" t="str">
            <v>GASTOS POR SERVICIOS DE TRASLADO DE PERSONAS</v>
          </cell>
        </row>
        <row r="279">
          <cell r="C279">
            <v>44103</v>
          </cell>
          <cell r="D279" t="str">
            <v>PREMIOS, RECOMPENSAS, PENSIONES DE GRACIA Y PENSIÓN RECREATIVA ESTUDIANTIL</v>
          </cell>
        </row>
        <row r="280">
          <cell r="C280">
            <v>44104</v>
          </cell>
          <cell r="D280" t="str">
            <v>PREMIOS, ESTÍMULOS, RECOMPENSAS, BECAS Y SEGUROS A DEPORTISTAS</v>
          </cell>
        </row>
        <row r="281">
          <cell r="C281">
            <v>44105</v>
          </cell>
          <cell r="D281" t="str">
            <v>APOYO A VOLUNTARIOS QUE PARTICIPAN EN DIVERSOS PROGRAMAS FEDERALES</v>
          </cell>
        </row>
        <row r="282">
          <cell r="C282">
            <v>44106</v>
          </cell>
          <cell r="D282" t="str">
            <v>COMPENSACIONES POR SERVICIOS DE CARÁCTER SOCIAL</v>
          </cell>
        </row>
        <row r="283">
          <cell r="C283">
            <v>44107</v>
          </cell>
          <cell r="D283" t="str">
            <v>APOYO A REPRESENTANTES DEL PODER LEGISLATIVO Y PARTIDOS POLÍTICOS ANTE EL CONSEJO GENERAL DEL IFE</v>
          </cell>
        </row>
        <row r="284">
          <cell r="C284">
            <v>44108</v>
          </cell>
          <cell r="D284" t="str">
            <v>DIETAS A CONSEJEROS ELECTORALES LOCALES Y DISTRITALES EN EL AÑO ELECTORAL FEDERAL</v>
          </cell>
        </row>
        <row r="285">
          <cell r="C285">
            <v>44109</v>
          </cell>
          <cell r="D285" t="str">
            <v>APOYOS PARA ALIMENTOS A FUNCIONARIOS DE CASILLA EL DÍA DE LA JORNADA ELECTORAL FEDERAL</v>
          </cell>
        </row>
        <row r="286">
          <cell r="C286">
            <v>44110</v>
          </cell>
          <cell r="D286" t="str">
            <v>APOYO FINANCIERO A CONSEJEROS ELECTORALES LOCALES Y DISTRITALES EN AÑO ELECTORAL FEDERAL</v>
          </cell>
        </row>
        <row r="287">
          <cell r="C287">
            <v>44401</v>
          </cell>
          <cell r="D287" t="str">
            <v>APOYOS A LA INVESTIGACIÓN CIENTÍFICA Y TECNOLÓGICA DE INSTITUCIONES ACADÉMICAS Y SECTOR PÚBLICO</v>
          </cell>
        </row>
        <row r="288">
          <cell r="C288">
            <v>44402</v>
          </cell>
          <cell r="D288" t="str">
            <v>APOYOS A LA INVESTIGACIÓN CIENTÍFICA Y TECNOLÓGICA EN INSTITUCIONES SIN FINES DE LUCRO</v>
          </cell>
        </row>
        <row r="289">
          <cell r="C289">
            <v>44501</v>
          </cell>
          <cell r="D289" t="str">
            <v>APOYO FINANCIERO AL COMITÉ NACIONAL DE SUPERVISIÓN Y EVALUACIÓN Y A LA COMISIÓN NACIONAL DE VIGILANCIA LOCALES Y DISTRITALES DEL REGISTRO FEDERAL DE ELECTORES</v>
          </cell>
        </row>
        <row r="290">
          <cell r="C290">
            <v>44502</v>
          </cell>
          <cell r="D290" t="str">
            <v>FINANCIAMIENTO PÚBLICO A PARTIDOS POLÍTICOS Y AGRUPACIONES POLÍTICAS CON REGISTRO AUTORIZADO</v>
          </cell>
        </row>
        <row r="291">
          <cell r="C291">
            <v>44801</v>
          </cell>
          <cell r="D291" t="str">
            <v>MERCANCÍAS PARA SU DISTRIBUCIÓN A LA POBLACIÓN</v>
          </cell>
        </row>
        <row r="292">
          <cell r="C292">
            <v>45201</v>
          </cell>
          <cell r="D292" t="str">
            <v>PAGO DE PENSIONES Y JUBILACIONES</v>
          </cell>
        </row>
        <row r="293">
          <cell r="C293">
            <v>45202</v>
          </cell>
          <cell r="D293" t="str">
            <v>PAGO DE PENSIONES Y JUBILACIONES CONTRACTUALES</v>
          </cell>
        </row>
        <row r="294">
          <cell r="C294">
            <v>45203</v>
          </cell>
          <cell r="D294" t="str">
            <v>TRANSFERENCIAS PARA EL PAGO DE PENSIONES Y JUBILACIONES</v>
          </cell>
        </row>
        <row r="295">
          <cell r="C295">
            <v>45901</v>
          </cell>
          <cell r="D295" t="str">
            <v>PAGO DE SUMAS ASEGURADAS</v>
          </cell>
        </row>
        <row r="296">
          <cell r="C296">
            <v>45902</v>
          </cell>
          <cell r="D296" t="str">
            <v>PRESTACIONES ECONÓMICAS DISTINTAS DE PENSIONES Y JUBILACIONES</v>
          </cell>
        </row>
        <row r="297">
          <cell r="C297">
            <v>46101</v>
          </cell>
          <cell r="D297" t="str">
            <v>APORTACIONES A FIDEICOMISOS PÚBLICOS</v>
          </cell>
        </row>
        <row r="298">
          <cell r="C298">
            <v>46102</v>
          </cell>
          <cell r="D298" t="str">
            <v>APORTACIONES A MANDATOS PÚBLICOS</v>
          </cell>
        </row>
        <row r="299">
          <cell r="C299">
            <v>46301</v>
          </cell>
          <cell r="D299" t="str">
            <v>APORTACIONES A FIDEICOMISOS PÚBLICOS DEL PODER JUDICIAL</v>
          </cell>
        </row>
        <row r="300">
          <cell r="C300">
            <v>47101</v>
          </cell>
          <cell r="D300" t="str">
            <v>TRASFERENCIAS PARA CUOTAS Y APORTACIONES DE SEGURIDAD SOCIAL PARA EL IMSS, ISSSTE E ISSFAM POR OBLIGACIÓN DEL ESTADO</v>
          </cell>
        </row>
        <row r="301">
          <cell r="C301">
            <v>47102</v>
          </cell>
          <cell r="D301" t="str">
            <v>TRANSFERENCIAS PARA CUOTAS Y APORTACIONES A LOS SEGUROS DE RETIRO, CESANTÍA EN EDAD AVANZADA Y VEJEZ</v>
          </cell>
        </row>
        <row r="302">
          <cell r="C302">
            <v>48101</v>
          </cell>
          <cell r="D302" t="str">
            <v>DONATIVOS A INSTITUCIONES SIN FINES DE LUCRO</v>
          </cell>
        </row>
        <row r="303">
          <cell r="C303">
            <v>48201</v>
          </cell>
          <cell r="D303" t="str">
            <v>DONATIVOS A ENTIDADES FEDERATIVAS O MUNICIPIOS</v>
          </cell>
        </row>
        <row r="304">
          <cell r="C304">
            <v>48301</v>
          </cell>
          <cell r="D304" t="str">
            <v>DONATIVOS A FIDEICOMISOS PRIVADOS</v>
          </cell>
        </row>
        <row r="305">
          <cell r="C305">
            <v>48401</v>
          </cell>
          <cell r="D305" t="str">
            <v>DONATIVOS A FIDEICOMISOS ESTATALES</v>
          </cell>
        </row>
        <row r="306">
          <cell r="C306">
            <v>48501</v>
          </cell>
          <cell r="D306" t="str">
            <v>DONATIVOS INTERNACIONALES</v>
          </cell>
        </row>
        <row r="307">
          <cell r="C307">
            <v>49201</v>
          </cell>
          <cell r="D307" t="str">
            <v>CUOTAS Y APORTACIONES A ORGANISMOS INTERNACIONALES</v>
          </cell>
        </row>
        <row r="308">
          <cell r="C308">
            <v>49202</v>
          </cell>
          <cell r="D308" t="str">
            <v>OTRAS APORTACIONES INTERNACIONALES</v>
          </cell>
        </row>
        <row r="309">
          <cell r="C309">
            <v>51101</v>
          </cell>
          <cell r="D309" t="str">
            <v>MOBILIARIO</v>
          </cell>
        </row>
        <row r="310">
          <cell r="C310">
            <v>51301</v>
          </cell>
          <cell r="D310" t="str">
            <v>BIENES ARTÍSTICOS Y CULTURALES</v>
          </cell>
        </row>
        <row r="311">
          <cell r="C311">
            <v>51501</v>
          </cell>
          <cell r="D311" t="str">
            <v>BIENES INFORMÁTICOS</v>
          </cell>
        </row>
        <row r="312">
          <cell r="C312">
            <v>51901</v>
          </cell>
          <cell r="D312" t="str">
            <v>EQUIPO DE ADMINISTRACIÓN</v>
          </cell>
        </row>
        <row r="313">
          <cell r="C313">
            <v>51902</v>
          </cell>
          <cell r="D313" t="str">
            <v>ADJUDICACIONES, EXPROPIACIONES E INDEMNIZACIONES DE BIENES MUEBLES</v>
          </cell>
        </row>
        <row r="314">
          <cell r="C314">
            <v>52101</v>
          </cell>
          <cell r="D314" t="str">
            <v>EQUIPOS Y APARATOS AUDIOVISUALES</v>
          </cell>
        </row>
        <row r="315">
          <cell r="C315">
            <v>52201</v>
          </cell>
          <cell r="D315" t="str">
            <v>APARATOS DEPORTIVOS</v>
          </cell>
        </row>
        <row r="316">
          <cell r="C316">
            <v>52301</v>
          </cell>
          <cell r="D316" t="str">
            <v>CÁMARAS FOTOGRÁFICAS Y DE VIDEO</v>
          </cell>
        </row>
        <row r="317">
          <cell r="C317">
            <v>52901</v>
          </cell>
          <cell r="D317" t="str">
            <v>OTRO MOBILIARIO Y EQUIPO EDUCACIONAL Y RECREATIVO</v>
          </cell>
        </row>
        <row r="318">
          <cell r="C318">
            <v>53101</v>
          </cell>
          <cell r="D318" t="str">
            <v>EQUIPO MÉDICO Y DE LABORATORIO</v>
          </cell>
        </row>
        <row r="319">
          <cell r="C319">
            <v>53201</v>
          </cell>
          <cell r="D319" t="str">
            <v>INSTRUMENTAL MÉDICO Y DE LABORATORIO</v>
          </cell>
        </row>
        <row r="320">
          <cell r="C320">
            <v>54101</v>
          </cell>
          <cell r="D320" t="str">
            <v>VEHÍCULOS Y EQUIPO TERRESTRES, PARA LA EJECUCIÓN DE PROGRAMAS DE SEGURIDAD PÚBLICA Y NACIONAL</v>
          </cell>
        </row>
        <row r="321">
          <cell r="C321">
            <v>54102</v>
          </cell>
          <cell r="D321" t="str">
            <v>VEHÍCULOS Y EQUIPO TERRESTRES, DESTINADOS EXCLUSIVAMENTE PARA DESASTRES NATURALES</v>
          </cell>
        </row>
        <row r="322">
          <cell r="C322">
            <v>54103</v>
          </cell>
          <cell r="D322" t="str">
            <v>VEHÍCULOS Y EQUIPO TERRESTRES, DESTINADOS A SERVICIOS PÚBLICOS Y LA OPERACIÓN DE PROGRAMAS PÚBLICOS</v>
          </cell>
        </row>
        <row r="323">
          <cell r="C323">
            <v>54104</v>
          </cell>
          <cell r="D323" t="str">
            <v>VEHÍCULOS Y EQUIPO TERRESTRES, DESTINADOS A SERVICIOS ADMINISTRATIVOS</v>
          </cell>
        </row>
        <row r="324">
          <cell r="C324">
            <v>54105</v>
          </cell>
          <cell r="D324" t="str">
            <v>VEHÍCULOS Y EQUIPO TERRESTRES, DESTINADOS A SERVIDORES PÚBLICOS</v>
          </cell>
        </row>
        <row r="325">
          <cell r="C325">
            <v>54201</v>
          </cell>
          <cell r="D325" t="str">
            <v>CARROCERÍAS Y REMOLQUES</v>
          </cell>
        </row>
        <row r="326">
          <cell r="C326">
            <v>54301</v>
          </cell>
          <cell r="D326" t="str">
            <v>VEHÍCULOS Y EQUIPO AÉREOS, PARA LA EJECUCIÓN DE PROGRAMAS DE SEGURIDAD PÚBLICA Y NACIONAL</v>
          </cell>
        </row>
        <row r="327">
          <cell r="C327">
            <v>54302</v>
          </cell>
          <cell r="D327" t="str">
            <v>VEHÍCULOS Y EQUIPO AÉREOS, DESTINADOS EXCLUSIVAMENTE PARA DESASTRES NATURALES</v>
          </cell>
        </row>
        <row r="328">
          <cell r="C328">
            <v>54303</v>
          </cell>
          <cell r="D328" t="str">
            <v>VEHÍCULOS Y EQUIPO AÉREOS, DESTINADOS A SERVICIOS PÚBLICOS Y LA OPERACIÓN DE PROGRAMAS PÚBLICOS</v>
          </cell>
        </row>
        <row r="329">
          <cell r="C329">
            <v>54401</v>
          </cell>
          <cell r="D329" t="str">
            <v>EQUIPO FERROVIARIO</v>
          </cell>
        </row>
        <row r="330">
          <cell r="C330">
            <v>54501</v>
          </cell>
          <cell r="D330" t="str">
            <v>VEHÍCULOS Y EQUIPO MARÍTIMO, PARA LA EJECUCIÓN DE PROGRAMAS DE SEGURIDAD PÚBLICA Y NACIONAL</v>
          </cell>
        </row>
        <row r="331">
          <cell r="C331">
            <v>54502</v>
          </cell>
          <cell r="D331" t="str">
            <v>VEHÍCULOS Y EQUIPO MARÍTIMO, DESTINADOS A SERVICIOS PÚBLICOS Y LA OPERACIÓN DE PROGRAMAS PÚBLICOS</v>
          </cell>
        </row>
        <row r="332">
          <cell r="C332">
            <v>54503</v>
          </cell>
          <cell r="D332" t="str">
            <v>CONSTRUCCIÓN DE EMBARCACIONES</v>
          </cell>
        </row>
        <row r="333">
          <cell r="C333">
            <v>54901</v>
          </cell>
          <cell r="D333" t="str">
            <v>OTROS EQUIPOS DE TRANSPORTE</v>
          </cell>
        </row>
        <row r="334">
          <cell r="C334">
            <v>55101</v>
          </cell>
          <cell r="D334" t="str">
            <v>MAQUINARIA Y EQUIPO DE DEFENSA Y SEGURIDAD PÚBLICA</v>
          </cell>
        </row>
        <row r="335">
          <cell r="C335">
            <v>55102</v>
          </cell>
          <cell r="D335" t="str">
            <v>EQUIPO DE SEGURIDAD PÚBLICA Y NACIONAL</v>
          </cell>
        </row>
        <row r="336">
          <cell r="C336">
            <v>56101</v>
          </cell>
          <cell r="D336" t="str">
            <v>MAQUINARIA Y EQUIPO AGROPECUARIO</v>
          </cell>
        </row>
        <row r="337">
          <cell r="C337">
            <v>56201</v>
          </cell>
          <cell r="D337" t="str">
            <v>MAQUINARIA Y EQUIPO INDUSTRIAL</v>
          </cell>
        </row>
        <row r="338">
          <cell r="C338">
            <v>56301</v>
          </cell>
          <cell r="D338" t="str">
            <v>MAQUINARIA Y EQUIPO DE CONSTRUCCIÓN</v>
          </cell>
        </row>
        <row r="339">
          <cell r="C339">
            <v>56501</v>
          </cell>
          <cell r="D339" t="str">
            <v>EQUIPOS Y APARATOS DE COMUNICACIONES Y TELECOMUNICACIONES</v>
          </cell>
        </row>
        <row r="340">
          <cell r="C340">
            <v>56601</v>
          </cell>
          <cell r="D340" t="str">
            <v>MAQUINARIA Y EQUIPO ELÉCTRICO Y ELECTRÓNICO</v>
          </cell>
        </row>
        <row r="341">
          <cell r="C341">
            <v>56701</v>
          </cell>
          <cell r="D341" t="str">
            <v>HERRAMIENTAS Y MÁQUINAS HERRAMIENTA</v>
          </cell>
        </row>
        <row r="342">
          <cell r="C342">
            <v>56901</v>
          </cell>
          <cell r="D342" t="str">
            <v>BIENES MUEBLES POR ARRENDAMIENTO FINANCIERO</v>
          </cell>
        </row>
        <row r="343">
          <cell r="C343">
            <v>56902</v>
          </cell>
          <cell r="D343" t="str">
            <v>OTROS BIENES MUEBLES</v>
          </cell>
        </row>
        <row r="344">
          <cell r="C344">
            <v>57101</v>
          </cell>
          <cell r="D344" t="str">
            <v>ANIMALES DE REPRODUCCIÓN</v>
          </cell>
        </row>
        <row r="345">
          <cell r="C345">
            <v>57601</v>
          </cell>
          <cell r="D345" t="str">
            <v>ANIMALES DE TRABAJO</v>
          </cell>
        </row>
        <row r="346">
          <cell r="C346">
            <v>57701</v>
          </cell>
          <cell r="D346" t="str">
            <v>ANIMALES DE CUSTODIA Y VIGILANCIA</v>
          </cell>
        </row>
        <row r="347">
          <cell r="C347">
            <v>58101</v>
          </cell>
          <cell r="D347" t="str">
            <v>TERRENOS</v>
          </cell>
        </row>
        <row r="348">
          <cell r="C348">
            <v>58301</v>
          </cell>
          <cell r="D348" t="str">
            <v>EDIFICIOS Y LOCALES</v>
          </cell>
        </row>
        <row r="349">
          <cell r="C349">
            <v>58901</v>
          </cell>
          <cell r="D349" t="str">
            <v>ADJUDICACIONES, EXPROPIACIONES E INDEMNIZACIONES DE INMUEBLES</v>
          </cell>
        </row>
        <row r="350">
          <cell r="C350">
            <v>58902</v>
          </cell>
          <cell r="D350" t="str">
            <v>BIENES INMUEBLES EN LA MODALIDAD DE PROYECTOS DE INFRAESTRUCTURA PRODUCTIVA DE LARGO PLAZO</v>
          </cell>
        </row>
        <row r="351">
          <cell r="C351">
            <v>58903</v>
          </cell>
          <cell r="D351" t="str">
            <v>BIENES INMUEBLES POR ARRENDAMIENTO FINANCIERO</v>
          </cell>
        </row>
        <row r="352">
          <cell r="C352">
            <v>58904</v>
          </cell>
          <cell r="D352" t="str">
            <v>OTROS BIENES INMUEBLES</v>
          </cell>
        </row>
        <row r="353">
          <cell r="C353">
            <v>59101</v>
          </cell>
          <cell r="D353" t="str">
            <v>SOFTWARE</v>
          </cell>
        </row>
        <row r="354">
          <cell r="C354">
            <v>62101</v>
          </cell>
          <cell r="D354" t="str">
            <v>OBRAS DE CONSTRUCCIÓN PARA EDIFICIOS HABITACIONALES</v>
          </cell>
        </row>
        <row r="355">
          <cell r="C355">
            <v>62102</v>
          </cell>
          <cell r="D355" t="str">
            <v>MANTENIMIENTO Y REHABILITACIÓN DE EDIFICACIONES HABITACIONALES</v>
          </cell>
        </row>
        <row r="356">
          <cell r="C356">
            <v>62201</v>
          </cell>
          <cell r="D356" t="str">
            <v>OBRAS DE CONSTRUCCIÓN PARA EDIFICIOS NO HABITACIONALES</v>
          </cell>
        </row>
        <row r="357">
          <cell r="C357">
            <v>62202</v>
          </cell>
          <cell r="D357" t="str">
            <v>MANTENIMIENTO Y REHABILITACIÓN DE EDIFICACIONES NO HABITACIONALES</v>
          </cell>
        </row>
        <row r="358">
          <cell r="C358">
            <v>62301</v>
          </cell>
          <cell r="D358" t="str">
            <v>CONSTRUCCIÓN DE OBRAS PARA EL ABASTECIMIENTO DE AGUA, PETRÓLEO, GAS, ELECTRICIDAD Y TELECOMUNICACIONES</v>
          </cell>
        </row>
        <row r="359">
          <cell r="C359">
            <v>62302</v>
          </cell>
          <cell r="D359" t="str">
            <v>MANTENIMIENTO Y REHABILITACIÓN DE OBRAS PARA EL ABASTECIMIENTO DE AGUA, PETRÓLEO, GAS, ELECTRICIDAD Y TELECOMUNICACIONES</v>
          </cell>
        </row>
        <row r="360">
          <cell r="C360">
            <v>62401</v>
          </cell>
          <cell r="D360" t="str">
            <v>OBRAS DE PREEDIFICACIÓN EN TERRENOS DE CONSTRUCCIÓN</v>
          </cell>
        </row>
        <row r="361">
          <cell r="C361">
            <v>62402</v>
          </cell>
          <cell r="D361" t="str">
            <v>CONSTRUCCIÓN DE OBRAS DE URBANIZACIÓN</v>
          </cell>
        </row>
        <row r="362">
          <cell r="C362">
            <v>62403</v>
          </cell>
          <cell r="D362" t="str">
            <v>MANTENIMIENTO Y REHABILITACIÓN DE OBRAS DE URBANIZACIÓN</v>
          </cell>
        </row>
        <row r="363">
          <cell r="C363">
            <v>62501</v>
          </cell>
          <cell r="D363" t="str">
            <v>CONSTRUCCIÓN DE VÍAS DE COMUNICACIÓN</v>
          </cell>
        </row>
        <row r="364">
          <cell r="C364">
            <v>62502</v>
          </cell>
          <cell r="D364" t="str">
            <v>MANTENIMIENTO Y REHABILITACIÓN DE LAS VÍAS DE COMUNICACIÓN</v>
          </cell>
        </row>
        <row r="365">
          <cell r="C365">
            <v>62601</v>
          </cell>
          <cell r="D365" t="str">
            <v>OTRAS CONSTRUCCIONES DE INGENIERÍA CIVIL U OBRA PESADA</v>
          </cell>
        </row>
        <row r="366">
          <cell r="C366">
            <v>62602</v>
          </cell>
          <cell r="D366" t="str">
            <v>MANTENIMIENTO Y REHABILITACIÓN DE OTRAS OBRAS DE INGENIERÍA CIVIL U OBRAS PESADAS</v>
          </cell>
        </row>
        <row r="367">
          <cell r="C367">
            <v>62701</v>
          </cell>
          <cell r="D367" t="str">
            <v>INSTALACIONES Y OBRAS DE CONSTRUCCIÓN ESPECIALIZADA</v>
          </cell>
        </row>
        <row r="368">
          <cell r="C368">
            <v>62901</v>
          </cell>
          <cell r="D368" t="str">
            <v>ENSAMBLE Y EDIFICACIÓN DE CONSTRUCCIONES PREFABRICADAS</v>
          </cell>
        </row>
        <row r="369">
          <cell r="C369">
            <v>62902</v>
          </cell>
          <cell r="D369" t="str">
            <v>OBRAS DE TERMINACIÓN Y ACABADO DE EDIFICIOS</v>
          </cell>
        </row>
        <row r="370">
          <cell r="C370">
            <v>62903</v>
          </cell>
          <cell r="D370" t="str">
            <v>SERVICIOS DE SUPERVISIÓN DE OBRAS</v>
          </cell>
        </row>
        <row r="371">
          <cell r="C371">
            <v>62904</v>
          </cell>
          <cell r="D371" t="str">
            <v>SERVICIOS PARA LA LIBERACIÓN DE DERECHOS DE VÍA</v>
          </cell>
        </row>
        <row r="372">
          <cell r="C372">
            <v>62905</v>
          </cell>
          <cell r="D372" t="str">
            <v>OTROS SERVICIOS RELACIONADOS CON OBRAS PÚBLICAS</v>
          </cell>
        </row>
        <row r="373">
          <cell r="C373">
            <v>72501</v>
          </cell>
          <cell r="D373" t="str">
            <v>ADQUISICIÓN DE ACCIONES DE ORGANISMOS INTERNACIONALES</v>
          </cell>
        </row>
        <row r="374">
          <cell r="C374">
            <v>73101</v>
          </cell>
          <cell r="D374" t="str">
            <v>ADQUISICIÓN DE BONOS</v>
          </cell>
        </row>
        <row r="375">
          <cell r="C375">
            <v>73501</v>
          </cell>
          <cell r="D375" t="str">
            <v>ADQUISICIÓN DE OBLIGACIONES</v>
          </cell>
        </row>
        <row r="376">
          <cell r="C376">
            <v>73901</v>
          </cell>
          <cell r="D376" t="str">
            <v>FIDEICOMISOS PARA ADQUISICIÓN DE TÍTULOS DE CRÉDITO</v>
          </cell>
        </row>
        <row r="377">
          <cell r="C377">
            <v>73902</v>
          </cell>
          <cell r="D377" t="str">
            <v>ADQUISICIÓN DE ACCIONES</v>
          </cell>
        </row>
        <row r="378">
          <cell r="C378">
            <v>73903</v>
          </cell>
          <cell r="D378" t="str">
            <v>ADQUISICIÓN DE OTROS VALORES</v>
          </cell>
        </row>
        <row r="379">
          <cell r="C379">
            <v>74201</v>
          </cell>
          <cell r="D379" t="str">
            <v>CRÉDITOS DIRECTOS PARA ACTIVIDADES PRODUCTIVAS OTORGADOS A ENTIDADES PARAESTATALES E MPRESARIALES Y NO FINANCIERAS CON FINES DE POLÍTICA ECONÓMICA</v>
          </cell>
        </row>
        <row r="380">
          <cell r="C380">
            <v>74401</v>
          </cell>
          <cell r="D380" t="str">
            <v>CRÉDITOS DIRECTOS PARA ACTIVIDADES PRODUCTIVAS OTORGADOS A ENTIDADES FEDERATIVAS Y MUNICIPIOS CON FINES DE POLÍTICA ECONÓMICA</v>
          </cell>
        </row>
        <row r="381">
          <cell r="C381">
            <v>74501</v>
          </cell>
          <cell r="D381" t="str">
            <v>CRÉDITOS DIRECTOS PARA ACTIVIDADES PRODUCTIVAS OTORGADOS AL SECTOR PRIVADO CON FINES DE POLÍTICA ECONÓMICA</v>
          </cell>
        </row>
        <row r="382">
          <cell r="C382">
            <v>74502</v>
          </cell>
          <cell r="D382" t="str">
            <v>FIDEICOMISOS PARA FINANCIAMIENTO DE OBRAS</v>
          </cell>
        </row>
        <row r="383">
          <cell r="C383">
            <v>74503</v>
          </cell>
          <cell r="D383" t="str">
            <v>FIDEICOMISOS PARA FINANCIAMIENTOS AGROPECUARIOS</v>
          </cell>
        </row>
        <row r="384">
          <cell r="C384">
            <v>74504</v>
          </cell>
          <cell r="D384" t="str">
            <v>FIDEICOMISOS PARA FINANCIAMIENTOS INDUSTRIALES</v>
          </cell>
        </row>
        <row r="385">
          <cell r="C385">
            <v>74505</v>
          </cell>
          <cell r="D385" t="str">
            <v>FIDEICOMISOS PARA FINANCIAMIENTOS AL COMERCIO Y OTROS SERVICIOS</v>
          </cell>
        </row>
        <row r="386">
          <cell r="C386">
            <v>74506</v>
          </cell>
          <cell r="D386" t="str">
            <v>FIDEICOMISOS PARA FINANCIAMIENTOS DE VIVIENDA</v>
          </cell>
        </row>
        <row r="387">
          <cell r="C387">
            <v>75501</v>
          </cell>
          <cell r="D387" t="str">
            <v>INVERSIONES EN FIDEICOMISOS PÚBLICOS EMPRESARIALES Y NO FINANCIEROS CONSIDERADOS ENTIDADES PARAESTATALES</v>
          </cell>
        </row>
        <row r="388">
          <cell r="C388">
            <v>75601</v>
          </cell>
          <cell r="D388" t="str">
            <v>INVERSIONES EN FIDEICOMISOS PÚBLICOS CONSIDERADOS ENTIDADES PARAESTATALES</v>
          </cell>
        </row>
        <row r="389">
          <cell r="C389">
            <v>75602</v>
          </cell>
          <cell r="D389" t="str">
            <v>INVERSIONES EN MANDATOS Y OTROS ANÁLOGOS</v>
          </cell>
        </row>
        <row r="390">
          <cell r="C390">
            <v>79901</v>
          </cell>
          <cell r="D390" t="str">
            <v>EROGACIONES CONTINGENTES</v>
          </cell>
        </row>
        <row r="391">
          <cell r="C391">
            <v>79902</v>
          </cell>
          <cell r="D391" t="str">
            <v>PROVISIONES PARA EROGACIONES ESPECIALES</v>
          </cell>
        </row>
        <row r="392">
          <cell r="C392">
            <v>83101</v>
          </cell>
          <cell r="D392" t="str">
            <v>APORTACIONES FEDERALES A LAS ENTIDADES FEDERATIVAS Y MUNICIPIOS PARA SERVICIOS PERSONALES</v>
          </cell>
        </row>
        <row r="393">
          <cell r="C393">
            <v>83102</v>
          </cell>
          <cell r="D393" t="str">
            <v>APORTACIONES FEDERALES A LAS ENTIDADES FEDERATIVAS Y MUNICIPIOS PARA APORTACIONES AL ISSSTE</v>
          </cell>
        </row>
        <row r="394">
          <cell r="C394">
            <v>83103</v>
          </cell>
          <cell r="D394" t="str">
            <v>APORTACIONES FEDERALES A LAS ENTIDADES FEDERATIVAS Y MUNICIPIOS PARA GASTOS DE OPERACIÓN</v>
          </cell>
        </row>
        <row r="395">
          <cell r="C395">
            <v>83104</v>
          </cell>
          <cell r="D395" t="str">
            <v>APORTACIONES FEDERALES A LAS ENTIDADES FEDERATIVAS Y MUNICIPIOS PARA GASTOS DE INVERSIÓN</v>
          </cell>
        </row>
        <row r="396">
          <cell r="C396">
            <v>83105</v>
          </cell>
          <cell r="D396" t="str">
            <v>APORTACIONES FEDERALES A LAS ENTIDADES FEDERATIVAS Y MUNICIPIOS</v>
          </cell>
        </row>
        <row r="397">
          <cell r="C397">
            <v>83106</v>
          </cell>
          <cell r="D397" t="str">
            <v>APORTACIONES FEDERALES A LAS ENTIDADES FEDERATIVAS Y MUNICIPIOS PARA INCREMENTOS A LAS PERCEPCIONES</v>
          </cell>
        </row>
        <row r="398">
          <cell r="C398">
            <v>83107</v>
          </cell>
          <cell r="D398" t="str">
            <v>APORTACIONES FEDERALES A LAS ENTIDADES FEDERATIVAS Y MUNICIPIOS PARA CREACIÓN DE PLAZAS</v>
          </cell>
        </row>
        <row r="399">
          <cell r="C399">
            <v>83108</v>
          </cell>
          <cell r="D399" t="str">
            <v>APORTACIONES FEDERALES A LAS ENTIDADES FEDERATIVAS Y MUNICIPIOS PARA OTRAS MEDIDAS DE CARÁCTER LABORAL Y ECONÓMICAS</v>
          </cell>
        </row>
        <row r="400">
          <cell r="C400">
            <v>83109</v>
          </cell>
          <cell r="D400" t="str">
            <v>APORTACIONES FEDERALES A LAS ENTIDADES FEDERATIVAS Y MUNICIPIOS PARA APORTACIONES AL FOVISSSTE</v>
          </cell>
        </row>
        <row r="401">
          <cell r="C401">
            <v>83110</v>
          </cell>
          <cell r="D401" t="str">
            <v>APORTACIONES FEDERALES A LAS ENTIDADES FEDERATIVAS Y MUNICIPIOS POR PREVISIONES PARA APORTACIONES AL ISSSTE</v>
          </cell>
        </row>
        <row r="402">
          <cell r="C402">
            <v>83111</v>
          </cell>
          <cell r="D402" t="str">
            <v>APORTACIONES FEDERALES A LAS ENTIDADES FEDERATIVAS Y MUNICIPIOS POR PREVISIONES PARA APORTACIONES AL FOVISSSTE</v>
          </cell>
        </row>
        <row r="403">
          <cell r="C403">
            <v>83112</v>
          </cell>
          <cell r="D403" t="str">
            <v>APORTACIONES FEDERALES A LAS ENTIDADES FEDERATIVAS Y MUNICIPIOS PARA APORTACIONES AL SISTEMA DE AHORRO PARA EL RETIRO</v>
          </cell>
        </row>
        <row r="404">
          <cell r="C404">
            <v>83113</v>
          </cell>
          <cell r="D404" t="str">
            <v>APORTACIONES FEDERALES A LAS ENTIDADES FEDERATIVAS Y MUNICIPIOS PARA APORTACIONES AL SEGURO DE CESANTÍA EN EDAD AVANZADA Y VEJEZ</v>
          </cell>
        </row>
        <row r="405">
          <cell r="C405">
            <v>83114</v>
          </cell>
          <cell r="D405" t="str">
            <v>APORTACIONES FEDERALES A LAS ENTIDADES FEDERATIVAS Y MUNICIPIOS PARA LOS DEPÓSITOS AL AHORRO SOLIDARIO</v>
          </cell>
        </row>
        <row r="406">
          <cell r="C406">
            <v>83115</v>
          </cell>
          <cell r="D406" t="str">
            <v>APORTACIONES FEDERALES A LAS ENTIDADES FEDERATIVAS Y MUNICIPIOS POR PREVISIONES PARA APORTACIONES AL SISTEMA DE AHORRO PARA EL RETIRO</v>
          </cell>
        </row>
        <row r="407">
          <cell r="C407">
            <v>83116</v>
          </cell>
          <cell r="D407" t="str">
            <v>APORTACIONES FEDERALES A LAS ENTIDADES FEDERATIVAS Y MUNICIPIOS POR PREVISIONES PARA APORTACIONES AL SEGURO DE CESANTÍA EN EDAD AVANZADA Y VEJEZ</v>
          </cell>
        </row>
        <row r="408">
          <cell r="C408">
            <v>83117</v>
          </cell>
          <cell r="D408" t="str">
            <v>APORTACIONES FEDERALES A LAS ENTIDADES FEDERATIVAS Y MUNICIPIOS POR PREVISIONES PARA LOS DEPÓSITOS AL AHORRO SOLIDARIO</v>
          </cell>
        </row>
        <row r="409">
          <cell r="C409">
            <v>83118</v>
          </cell>
          <cell r="D409" t="str">
            <v>APORTACIONES DE LA FEDERACIÓN A LOS ORGANISMOS DEL SISTEMA NACIONAL DE COORDINACIÓN FISCAL</v>
          </cell>
        </row>
        <row r="410">
          <cell r="C410">
            <v>83401</v>
          </cell>
          <cell r="D410" t="str">
            <v>APORTACIONES DE LA FEDERACIÓN AL SISTEMA DE PROTECCIÓN SOCIAL</v>
          </cell>
        </row>
        <row r="411">
          <cell r="C411">
            <v>83501</v>
          </cell>
          <cell r="D411" t="str">
            <v>ASIGNACIONES COMPENSATORIAS A ENTIDADES FEDERATIVAS</v>
          </cell>
        </row>
        <row r="412">
          <cell r="C412">
            <v>85133</v>
          </cell>
          <cell r="D412" t="str">
            <v>GASTO FEDERAL REASIGNADO A LAS ENTIDADES FEDERATIVAS Y MUNICIPIOS</v>
          </cell>
        </row>
        <row r="413">
          <cell r="C413">
            <v>91101</v>
          </cell>
          <cell r="D413" t="str">
            <v>AMORTIZACIÓN DE LA DEUDA INTERNA CON INSTITUCIONES DE CRÉDITO</v>
          </cell>
        </row>
        <row r="414">
          <cell r="C414">
            <v>91102</v>
          </cell>
          <cell r="D414" t="str">
            <v>AMORTIZACIÓN DE LA DEUDA INTERNA DERIVADA DE PROYECTOS DE INFRAESTRUCTURA PRODUCTIVA DE LARGO PLAZO</v>
          </cell>
        </row>
        <row r="415">
          <cell r="C415">
            <v>91201</v>
          </cell>
          <cell r="D415" t="str">
            <v>AMORTIZACIÓN DE LA DEUDA POR EMISIÓN DE VALORES GUBERNAMENTALES</v>
          </cell>
        </row>
        <row r="416">
          <cell r="C416">
            <v>91301</v>
          </cell>
          <cell r="D416" t="str">
            <v>AMORTIZACIÓN DE ARRENDAMIENTOS FINANCIEROS NACIONALES</v>
          </cell>
        </row>
        <row r="417">
          <cell r="C417">
            <v>91302</v>
          </cell>
          <cell r="D417" t="str">
            <v>AMORTIZACIÓN DE ARRENDAMIENTOS FINANCIEROS ESPECIALES</v>
          </cell>
        </row>
        <row r="418">
          <cell r="C418">
            <v>91401</v>
          </cell>
          <cell r="D418" t="str">
            <v>AMORTIZACIÓN DE LA DEUDA EXTERNA CON INSTITUCIONES DE CRÉDITO</v>
          </cell>
        </row>
        <row r="419">
          <cell r="C419">
            <v>91402</v>
          </cell>
          <cell r="D419" t="str">
            <v>AMORTIZACIÓN DE LA DEUDA EXTERNA DERIVADA DE PROYECTOS DE INFRAESTRUCTURA PRODUCTIVA DE LARGO PLAZO</v>
          </cell>
        </row>
        <row r="420">
          <cell r="C420">
            <v>91501</v>
          </cell>
          <cell r="D420" t="str">
            <v>AMORTIZACIÓN DE LA DEUDA CON ORGANISMOS FINANCIEROS INTERNACIONALES</v>
          </cell>
        </row>
        <row r="421">
          <cell r="C421">
            <v>91601</v>
          </cell>
          <cell r="D421" t="str">
            <v>AMORTIZACIÓN DE LA DEUDA BILATERAL</v>
          </cell>
        </row>
        <row r="422">
          <cell r="C422">
            <v>91701</v>
          </cell>
          <cell r="D422" t="str">
            <v>AMORTIZACIÓN DE LA DEUDA EXTERNA POR BONOS</v>
          </cell>
        </row>
        <row r="423">
          <cell r="C423">
            <v>91801</v>
          </cell>
          <cell r="D423" t="str">
            <v>AMORTIZACIÓN DE ARRENDAMIENTOS FINANCIEROS INTERNACIONALES</v>
          </cell>
        </row>
        <row r="424">
          <cell r="C424">
            <v>92101</v>
          </cell>
          <cell r="D424" t="str">
            <v>INTERESES DE LA DEUDA INTERNA CON INSTITUCIONES DE CRÉDITO</v>
          </cell>
        </row>
        <row r="425">
          <cell r="C425">
            <v>92102</v>
          </cell>
          <cell r="D425" t="str">
            <v>INTERESES DE LA DEUDA INTERNA DERIVADA DE PROYECTOS DE INFRAESTRUCTURA PRODUCTIVA DE LARGO PLAZO</v>
          </cell>
        </row>
        <row r="426">
          <cell r="C426">
            <v>92201</v>
          </cell>
          <cell r="D426" t="str">
            <v>INTERESES DERIVADOS DE LA COLOCACIÓN DE VALORES GUBERNAMENTALES</v>
          </cell>
        </row>
        <row r="427">
          <cell r="C427">
            <v>92301</v>
          </cell>
          <cell r="D427" t="str">
            <v>INTERESES POR ARRENDAMIENTOS FINANCIEROS NACIONALES</v>
          </cell>
        </row>
        <row r="428">
          <cell r="C428">
            <v>92302</v>
          </cell>
          <cell r="D428" t="str">
            <v>INTERESES POR ARRENDAMIENTOS FINANCIEROS ESPECIALES</v>
          </cell>
        </row>
        <row r="429">
          <cell r="C429">
            <v>92401</v>
          </cell>
          <cell r="D429" t="str">
            <v>INTERESES DE LA DEUDA EXTERNA CON INSTITUCIONES DE CRÉDITO</v>
          </cell>
        </row>
        <row r="430">
          <cell r="C430">
            <v>92402</v>
          </cell>
          <cell r="D430" t="str">
            <v>INTERESES DE LA DEUDA EXTERNA DERIVADA DE PROYECTOS DE INFRAESTRUCTURA PRODUCTIVA DE LARGO PLAZO</v>
          </cell>
        </row>
        <row r="431">
          <cell r="C431">
            <v>92501</v>
          </cell>
          <cell r="D431" t="str">
            <v>INTERESES DE LA DEUDA CON ORGANISMOS FINANCIEROS INTERNACIONALES</v>
          </cell>
        </row>
        <row r="432">
          <cell r="C432">
            <v>92601</v>
          </cell>
          <cell r="D432" t="str">
            <v>INTERESES DE LA DEUDA BILATERAL</v>
          </cell>
        </row>
        <row r="433">
          <cell r="C433">
            <v>92701</v>
          </cell>
          <cell r="D433" t="str">
            <v>INTERESES DERIVADOS DE LA COLOCACIÓN EXTERNA DE BONOS</v>
          </cell>
        </row>
        <row r="434">
          <cell r="C434">
            <v>92801</v>
          </cell>
          <cell r="D434" t="str">
            <v>INTERESES POR ARRENDAMIENTOS FINANCIEROS INTERNACIONALES</v>
          </cell>
        </row>
        <row r="435">
          <cell r="C435">
            <v>93101</v>
          </cell>
          <cell r="D435" t="str">
            <v>COMISIONES DE LA DEUDA INTERNA</v>
          </cell>
        </row>
        <row r="436">
          <cell r="C436">
            <v>93201</v>
          </cell>
          <cell r="D436" t="str">
            <v>COMISIONES DE LA DEUDA EXTERNA</v>
          </cell>
        </row>
        <row r="437">
          <cell r="C437">
            <v>94101</v>
          </cell>
          <cell r="D437" t="str">
            <v>GASTOS DE LA DEUDA INTERNA</v>
          </cell>
        </row>
        <row r="438">
          <cell r="C438">
            <v>94201</v>
          </cell>
          <cell r="D438" t="str">
            <v>GASTOS DE LA DEUDA EXTERNA</v>
          </cell>
        </row>
        <row r="439">
          <cell r="C439">
            <v>95101</v>
          </cell>
          <cell r="D439" t="str">
            <v>COSTO POR COBERTURAS</v>
          </cell>
        </row>
        <row r="440">
          <cell r="C440">
            <v>96101</v>
          </cell>
          <cell r="D440" t="str">
            <v>APOYOS A INTERMEDIARIOS FINANCIEROS</v>
          </cell>
        </row>
        <row r="441">
          <cell r="C441">
            <v>96201</v>
          </cell>
          <cell r="D441" t="str">
            <v>APOYOS A AHORRADORES Y DEUDORES DE LA BANCA</v>
          </cell>
        </row>
        <row r="442">
          <cell r="C442">
            <v>99101</v>
          </cell>
          <cell r="D442" t="str">
            <v>ADEUDOS DE EJERCICIOS FISCALES ANTERIORES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7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C4:L442"/>
  <sheetViews>
    <sheetView workbookViewId="0">
      <selection activeCell="D5" sqref="D5"/>
    </sheetView>
  </sheetViews>
  <sheetFormatPr baseColWidth="10" defaultRowHeight="15"/>
  <cols>
    <col min="3" max="3" width="8.7109375" bestFit="1" customWidth="1"/>
    <col min="4" max="4" width="182.7109375" bestFit="1" customWidth="1"/>
    <col min="7" max="7" width="26.140625" bestFit="1" customWidth="1"/>
  </cols>
  <sheetData>
    <row r="4" spans="3:12">
      <c r="C4" s="44" t="s">
        <v>533</v>
      </c>
      <c r="D4" t="s">
        <v>71</v>
      </c>
      <c r="F4" s="49" t="s">
        <v>72</v>
      </c>
      <c r="G4" s="49"/>
      <c r="H4" t="s">
        <v>534</v>
      </c>
      <c r="L4" t="s">
        <v>539</v>
      </c>
    </row>
    <row r="5" spans="3:12">
      <c r="C5" s="45">
        <v>11101</v>
      </c>
      <c r="D5" t="s">
        <v>74</v>
      </c>
      <c r="F5" s="50" t="s">
        <v>510</v>
      </c>
      <c r="G5" s="51"/>
      <c r="H5" t="s">
        <v>47</v>
      </c>
      <c r="L5" t="s">
        <v>536</v>
      </c>
    </row>
    <row r="6" spans="3:12">
      <c r="C6" s="45">
        <v>11201</v>
      </c>
      <c r="D6" t="s">
        <v>76</v>
      </c>
      <c r="F6" s="50" t="s">
        <v>520</v>
      </c>
      <c r="G6" s="51"/>
      <c r="H6" t="s">
        <v>535</v>
      </c>
      <c r="L6" t="s">
        <v>537</v>
      </c>
    </row>
    <row r="7" spans="3:12">
      <c r="C7" s="45">
        <v>11301</v>
      </c>
      <c r="D7" t="s">
        <v>78</v>
      </c>
      <c r="F7" s="50" t="s">
        <v>532</v>
      </c>
      <c r="G7" s="51"/>
      <c r="H7" t="s">
        <v>49</v>
      </c>
      <c r="L7" t="s">
        <v>538</v>
      </c>
    </row>
    <row r="8" spans="3:12">
      <c r="C8" s="45">
        <v>11401</v>
      </c>
      <c r="D8" t="s">
        <v>79</v>
      </c>
      <c r="F8" s="50"/>
      <c r="G8" s="51"/>
      <c r="H8" t="s">
        <v>51</v>
      </c>
    </row>
    <row r="9" spans="3:12">
      <c r="C9" s="45">
        <v>12101</v>
      </c>
      <c r="D9" t="s">
        <v>81</v>
      </c>
      <c r="F9" s="50"/>
      <c r="G9" s="51"/>
      <c r="H9" t="s">
        <v>522</v>
      </c>
    </row>
    <row r="10" spans="3:12">
      <c r="C10" s="45">
        <v>12201</v>
      </c>
      <c r="D10" t="s">
        <v>82</v>
      </c>
      <c r="H10" t="s">
        <v>43</v>
      </c>
    </row>
    <row r="11" spans="3:12">
      <c r="C11" s="45">
        <v>12202</v>
      </c>
      <c r="D11" t="s">
        <v>84</v>
      </c>
    </row>
    <row r="12" spans="3:12">
      <c r="C12" s="45">
        <v>12301</v>
      </c>
      <c r="D12" t="s">
        <v>86</v>
      </c>
    </row>
    <row r="13" spans="3:12">
      <c r="C13" s="45">
        <v>12401</v>
      </c>
      <c r="D13" t="s">
        <v>87</v>
      </c>
    </row>
    <row r="14" spans="3:12">
      <c r="C14" s="45">
        <v>13101</v>
      </c>
      <c r="D14" t="s">
        <v>88</v>
      </c>
    </row>
    <row r="15" spans="3:12">
      <c r="C15" s="45">
        <v>13102</v>
      </c>
      <c r="D15" t="s">
        <v>89</v>
      </c>
    </row>
    <row r="16" spans="3:12">
      <c r="C16" s="45">
        <v>13103</v>
      </c>
      <c r="D16" t="s">
        <v>91</v>
      </c>
    </row>
    <row r="17" spans="3:4">
      <c r="C17" s="45">
        <v>13104</v>
      </c>
      <c r="D17" t="s">
        <v>93</v>
      </c>
    </row>
    <row r="18" spans="3:4">
      <c r="C18" s="45">
        <v>13201</v>
      </c>
      <c r="D18" t="s">
        <v>95</v>
      </c>
    </row>
    <row r="19" spans="3:4">
      <c r="C19" s="45">
        <v>13202</v>
      </c>
      <c r="D19" t="s">
        <v>97</v>
      </c>
    </row>
    <row r="20" spans="3:4">
      <c r="C20" s="45">
        <v>13301</v>
      </c>
      <c r="D20" t="s">
        <v>99</v>
      </c>
    </row>
    <row r="21" spans="3:4">
      <c r="C21" s="45">
        <v>13401</v>
      </c>
      <c r="D21" t="s">
        <v>101</v>
      </c>
    </row>
    <row r="22" spans="3:4">
      <c r="C22" s="45">
        <v>13402</v>
      </c>
      <c r="D22" t="s">
        <v>103</v>
      </c>
    </row>
    <row r="23" spans="3:4">
      <c r="C23" s="45">
        <v>13403</v>
      </c>
      <c r="D23" t="s">
        <v>105</v>
      </c>
    </row>
    <row r="24" spans="3:4">
      <c r="C24" s="45">
        <v>13404</v>
      </c>
      <c r="D24" t="s">
        <v>107</v>
      </c>
    </row>
    <row r="25" spans="3:4">
      <c r="C25" s="45">
        <v>13405</v>
      </c>
      <c r="D25" t="s">
        <v>109</v>
      </c>
    </row>
    <row r="26" spans="3:4">
      <c r="C26" s="45">
        <v>13406</v>
      </c>
      <c r="D26" t="s">
        <v>110</v>
      </c>
    </row>
    <row r="27" spans="3:4">
      <c r="C27" s="45">
        <v>13407</v>
      </c>
      <c r="D27" t="s">
        <v>111</v>
      </c>
    </row>
    <row r="28" spans="3:4">
      <c r="C28" s="45">
        <v>13408</v>
      </c>
      <c r="D28" t="s">
        <v>112</v>
      </c>
    </row>
    <row r="29" spans="3:4">
      <c r="C29" s="45">
        <v>13409</v>
      </c>
      <c r="D29" t="s">
        <v>114</v>
      </c>
    </row>
    <row r="30" spans="3:4">
      <c r="C30" s="45">
        <v>13410</v>
      </c>
      <c r="D30" t="s">
        <v>116</v>
      </c>
    </row>
    <row r="31" spans="3:4">
      <c r="C31" s="45">
        <v>13411</v>
      </c>
      <c r="D31" t="s">
        <v>118</v>
      </c>
    </row>
    <row r="32" spans="3:4">
      <c r="C32" s="45">
        <v>13412</v>
      </c>
      <c r="D32" t="s">
        <v>120</v>
      </c>
    </row>
    <row r="33" spans="3:4">
      <c r="C33" s="45">
        <v>13413</v>
      </c>
      <c r="D33" t="s">
        <v>122</v>
      </c>
    </row>
    <row r="34" spans="3:4">
      <c r="C34" s="45">
        <v>13501</v>
      </c>
      <c r="D34" t="s">
        <v>124</v>
      </c>
    </row>
    <row r="35" spans="3:4">
      <c r="C35" s="45">
        <v>13601</v>
      </c>
      <c r="D35" t="s">
        <v>126</v>
      </c>
    </row>
    <row r="36" spans="3:4">
      <c r="C36" s="45">
        <v>13602</v>
      </c>
      <c r="D36" t="s">
        <v>127</v>
      </c>
    </row>
    <row r="37" spans="3:4">
      <c r="C37" s="45">
        <v>13603</v>
      </c>
      <c r="D37" t="s">
        <v>129</v>
      </c>
    </row>
    <row r="38" spans="3:4">
      <c r="C38" s="45">
        <v>13604</v>
      </c>
      <c r="D38" t="s">
        <v>131</v>
      </c>
    </row>
    <row r="39" spans="3:4">
      <c r="C39" s="45">
        <v>13605</v>
      </c>
      <c r="D39" t="s">
        <v>133</v>
      </c>
    </row>
    <row r="40" spans="3:4">
      <c r="C40" s="45">
        <v>13701</v>
      </c>
      <c r="D40" t="s">
        <v>135</v>
      </c>
    </row>
    <row r="41" spans="3:4">
      <c r="C41" s="45">
        <v>13801</v>
      </c>
      <c r="D41" t="s">
        <v>137</v>
      </c>
    </row>
    <row r="42" spans="3:4">
      <c r="C42" s="45">
        <v>14101</v>
      </c>
      <c r="D42" t="s">
        <v>139</v>
      </c>
    </row>
    <row r="43" spans="3:4">
      <c r="C43" s="45">
        <v>14102</v>
      </c>
      <c r="D43" t="s">
        <v>141</v>
      </c>
    </row>
    <row r="44" spans="3:4">
      <c r="C44" s="45">
        <v>14103</v>
      </c>
      <c r="D44" t="s">
        <v>143</v>
      </c>
    </row>
    <row r="45" spans="3:4">
      <c r="C45" s="45">
        <v>14104</v>
      </c>
      <c r="D45" t="s">
        <v>145</v>
      </c>
    </row>
    <row r="46" spans="3:4">
      <c r="C46" s="45">
        <v>14105</v>
      </c>
      <c r="D46" t="s">
        <v>147</v>
      </c>
    </row>
    <row r="47" spans="3:4">
      <c r="C47" s="45">
        <v>14201</v>
      </c>
      <c r="D47" t="s">
        <v>149</v>
      </c>
    </row>
    <row r="48" spans="3:4">
      <c r="C48" s="45">
        <v>14202</v>
      </c>
      <c r="D48" t="s">
        <v>151</v>
      </c>
    </row>
    <row r="49" spans="3:4">
      <c r="C49" s="45">
        <v>14301</v>
      </c>
      <c r="D49" t="s">
        <v>153</v>
      </c>
    </row>
    <row r="50" spans="3:4">
      <c r="C50" s="45">
        <v>14302</v>
      </c>
      <c r="D50" t="s">
        <v>155</v>
      </c>
    </row>
    <row r="51" spans="3:4">
      <c r="C51" s="45">
        <v>14401</v>
      </c>
      <c r="D51" t="s">
        <v>157</v>
      </c>
    </row>
    <row r="52" spans="3:4">
      <c r="C52" s="45">
        <v>14402</v>
      </c>
      <c r="D52" t="s">
        <v>159</v>
      </c>
    </row>
    <row r="53" spans="3:4">
      <c r="C53" s="45">
        <v>14403</v>
      </c>
      <c r="D53" t="s">
        <v>161</v>
      </c>
    </row>
    <row r="54" spans="3:4">
      <c r="C54" s="45">
        <v>14404</v>
      </c>
      <c r="D54" t="s">
        <v>163</v>
      </c>
    </row>
    <row r="55" spans="3:4">
      <c r="C55" s="45">
        <v>14405</v>
      </c>
      <c r="D55" t="s">
        <v>165</v>
      </c>
    </row>
    <row r="56" spans="3:4">
      <c r="C56" s="45">
        <v>14406</v>
      </c>
      <c r="D56" t="s">
        <v>167</v>
      </c>
    </row>
    <row r="57" spans="3:4">
      <c r="C57" s="45">
        <v>15101</v>
      </c>
      <c r="D57" t="s">
        <v>169</v>
      </c>
    </row>
    <row r="58" spans="3:4">
      <c r="C58" s="45">
        <v>15102</v>
      </c>
      <c r="D58" t="s">
        <v>171</v>
      </c>
    </row>
    <row r="59" spans="3:4">
      <c r="C59" s="45">
        <v>15103</v>
      </c>
      <c r="D59" t="s">
        <v>173</v>
      </c>
    </row>
    <row r="60" spans="3:4">
      <c r="C60" s="45">
        <v>15201</v>
      </c>
      <c r="D60" t="s">
        <v>175</v>
      </c>
    </row>
    <row r="61" spans="3:4">
      <c r="C61" s="45">
        <v>15202</v>
      </c>
      <c r="D61" t="s">
        <v>177</v>
      </c>
    </row>
    <row r="62" spans="3:4">
      <c r="C62" s="45">
        <v>15301</v>
      </c>
      <c r="D62" t="s">
        <v>179</v>
      </c>
    </row>
    <row r="63" spans="3:4">
      <c r="C63" s="45">
        <v>15401</v>
      </c>
      <c r="D63" t="s">
        <v>181</v>
      </c>
    </row>
    <row r="64" spans="3:4">
      <c r="C64" s="45">
        <v>15402</v>
      </c>
      <c r="D64" t="s">
        <v>182</v>
      </c>
    </row>
    <row r="65" spans="3:4">
      <c r="C65" s="45">
        <v>15403</v>
      </c>
      <c r="D65" t="s">
        <v>183</v>
      </c>
    </row>
    <row r="66" spans="3:4">
      <c r="C66" s="45">
        <v>15501</v>
      </c>
      <c r="D66" t="s">
        <v>184</v>
      </c>
    </row>
    <row r="67" spans="3:4">
      <c r="C67" s="45">
        <v>15901</v>
      </c>
      <c r="D67" t="s">
        <v>186</v>
      </c>
    </row>
    <row r="68" spans="3:4">
      <c r="C68" s="45">
        <v>15902</v>
      </c>
      <c r="D68" t="s">
        <v>188</v>
      </c>
    </row>
    <row r="69" spans="3:4">
      <c r="C69" s="45">
        <v>16101</v>
      </c>
      <c r="D69" t="s">
        <v>190</v>
      </c>
    </row>
    <row r="70" spans="3:4">
      <c r="C70" s="45">
        <v>16102</v>
      </c>
      <c r="D70" t="s">
        <v>192</v>
      </c>
    </row>
    <row r="71" spans="3:4">
      <c r="C71" s="45">
        <v>16103</v>
      </c>
      <c r="D71" t="s">
        <v>193</v>
      </c>
    </row>
    <row r="72" spans="3:4">
      <c r="C72" s="45">
        <v>16104</v>
      </c>
      <c r="D72" t="s">
        <v>194</v>
      </c>
    </row>
    <row r="73" spans="3:4">
      <c r="C73" s="45">
        <v>16105</v>
      </c>
      <c r="D73" t="s">
        <v>195</v>
      </c>
    </row>
    <row r="74" spans="3:4">
      <c r="C74" s="45">
        <v>16106</v>
      </c>
      <c r="D74" t="s">
        <v>197</v>
      </c>
    </row>
    <row r="75" spans="3:4">
      <c r="C75" s="45">
        <v>16107</v>
      </c>
      <c r="D75" t="s">
        <v>198</v>
      </c>
    </row>
    <row r="76" spans="3:4">
      <c r="C76" s="45">
        <v>16108</v>
      </c>
      <c r="D76" t="s">
        <v>200</v>
      </c>
    </row>
    <row r="77" spans="3:4">
      <c r="C77" s="45">
        <v>17101</v>
      </c>
      <c r="D77" t="s">
        <v>202</v>
      </c>
    </row>
    <row r="78" spans="3:4">
      <c r="C78" s="45">
        <v>17102</v>
      </c>
      <c r="D78" t="s">
        <v>204</v>
      </c>
    </row>
    <row r="79" spans="3:4">
      <c r="C79" s="45">
        <v>21101</v>
      </c>
      <c r="D79" t="s">
        <v>73</v>
      </c>
    </row>
    <row r="80" spans="3:4">
      <c r="C80" s="45">
        <v>21201</v>
      </c>
      <c r="D80" t="s">
        <v>75</v>
      </c>
    </row>
    <row r="81" spans="3:4">
      <c r="C81" s="45">
        <v>21301</v>
      </c>
      <c r="D81" t="s">
        <v>77</v>
      </c>
    </row>
    <row r="82" spans="3:4">
      <c r="C82" s="45">
        <v>21401</v>
      </c>
      <c r="D82" t="s">
        <v>208</v>
      </c>
    </row>
    <row r="83" spans="3:4">
      <c r="C83" s="45">
        <v>21501</v>
      </c>
      <c r="D83" t="s">
        <v>80</v>
      </c>
    </row>
    <row r="84" spans="3:4">
      <c r="C84" s="45">
        <v>21502</v>
      </c>
      <c r="D84" t="s">
        <v>210</v>
      </c>
    </row>
    <row r="85" spans="3:4">
      <c r="C85" s="45">
        <v>21601</v>
      </c>
      <c r="D85" t="s">
        <v>83</v>
      </c>
    </row>
    <row r="86" spans="3:4">
      <c r="C86" s="45">
        <v>21701</v>
      </c>
      <c r="D86" t="s">
        <v>85</v>
      </c>
    </row>
    <row r="87" spans="3:4">
      <c r="C87" s="45">
        <v>22101</v>
      </c>
      <c r="D87" t="s">
        <v>214</v>
      </c>
    </row>
    <row r="88" spans="3:4">
      <c r="C88" s="45">
        <v>22102</v>
      </c>
      <c r="D88" t="s">
        <v>216</v>
      </c>
    </row>
    <row r="89" spans="3:4">
      <c r="C89" s="45">
        <v>22103</v>
      </c>
      <c r="D89" t="s">
        <v>218</v>
      </c>
    </row>
    <row r="90" spans="3:4">
      <c r="C90" s="45">
        <v>22104</v>
      </c>
      <c r="D90" t="s">
        <v>219</v>
      </c>
    </row>
    <row r="91" spans="3:4">
      <c r="C91" s="45">
        <v>22105</v>
      </c>
      <c r="D91" t="s">
        <v>220</v>
      </c>
    </row>
    <row r="92" spans="3:4">
      <c r="C92" s="45">
        <v>22106</v>
      </c>
      <c r="D92" t="s">
        <v>221</v>
      </c>
    </row>
    <row r="93" spans="3:4">
      <c r="C93" s="45">
        <v>22201</v>
      </c>
      <c r="D93" t="s">
        <v>222</v>
      </c>
    </row>
    <row r="94" spans="3:4">
      <c r="C94" s="45">
        <v>22301</v>
      </c>
      <c r="D94" t="s">
        <v>90</v>
      </c>
    </row>
    <row r="95" spans="3:4">
      <c r="C95" s="45">
        <v>23101</v>
      </c>
      <c r="D95" t="s">
        <v>223</v>
      </c>
    </row>
    <row r="96" spans="3:4">
      <c r="C96" s="45">
        <v>23201</v>
      </c>
      <c r="D96" t="s">
        <v>224</v>
      </c>
    </row>
    <row r="97" spans="3:4">
      <c r="C97" s="45">
        <v>23301</v>
      </c>
      <c r="D97" t="s">
        <v>225</v>
      </c>
    </row>
    <row r="98" spans="3:4">
      <c r="C98" s="45">
        <v>23401</v>
      </c>
      <c r="D98" t="s">
        <v>226</v>
      </c>
    </row>
    <row r="99" spans="3:4">
      <c r="C99" s="45">
        <v>23501</v>
      </c>
      <c r="D99" t="s">
        <v>227</v>
      </c>
    </row>
    <row r="100" spans="3:4">
      <c r="C100" s="45">
        <v>23601</v>
      </c>
      <c r="D100" t="s">
        <v>228</v>
      </c>
    </row>
    <row r="101" spans="3:4">
      <c r="C101" s="45">
        <v>23701</v>
      </c>
      <c r="D101" t="s">
        <v>229</v>
      </c>
    </row>
    <row r="102" spans="3:4">
      <c r="C102" s="45">
        <v>23801</v>
      </c>
      <c r="D102" t="s">
        <v>230</v>
      </c>
    </row>
    <row r="103" spans="3:4">
      <c r="C103" s="45">
        <v>23901</v>
      </c>
      <c r="D103" t="s">
        <v>231</v>
      </c>
    </row>
    <row r="104" spans="3:4">
      <c r="C104" s="45">
        <v>23902</v>
      </c>
      <c r="D104" t="s">
        <v>232</v>
      </c>
    </row>
    <row r="105" spans="3:4">
      <c r="C105" s="45">
        <v>24101</v>
      </c>
      <c r="D105" t="s">
        <v>233</v>
      </c>
    </row>
    <row r="106" spans="3:4">
      <c r="C106" s="45">
        <v>24201</v>
      </c>
      <c r="D106" t="s">
        <v>92</v>
      </c>
    </row>
    <row r="107" spans="3:4">
      <c r="C107" s="45">
        <v>24301</v>
      </c>
      <c r="D107" t="s">
        <v>94</v>
      </c>
    </row>
    <row r="108" spans="3:4">
      <c r="C108" s="45">
        <v>24401</v>
      </c>
      <c r="D108" t="s">
        <v>96</v>
      </c>
    </row>
    <row r="109" spans="3:4">
      <c r="C109" s="45">
        <v>24501</v>
      </c>
      <c r="D109" t="s">
        <v>98</v>
      </c>
    </row>
    <row r="110" spans="3:4">
      <c r="C110" s="45">
        <v>24601</v>
      </c>
      <c r="D110" t="s">
        <v>100</v>
      </c>
    </row>
    <row r="111" spans="3:4">
      <c r="C111" s="45">
        <v>24701</v>
      </c>
      <c r="D111" t="s">
        <v>234</v>
      </c>
    </row>
    <row r="112" spans="3:4">
      <c r="C112" s="45">
        <v>24801</v>
      </c>
      <c r="D112" t="s">
        <v>102</v>
      </c>
    </row>
    <row r="113" spans="3:4">
      <c r="C113" s="45">
        <v>24901</v>
      </c>
      <c r="D113" t="s">
        <v>104</v>
      </c>
    </row>
    <row r="114" spans="3:4">
      <c r="C114" s="45">
        <v>25101</v>
      </c>
      <c r="D114" t="s">
        <v>235</v>
      </c>
    </row>
    <row r="115" spans="3:4">
      <c r="C115" s="45">
        <v>25201</v>
      </c>
      <c r="D115" t="s">
        <v>236</v>
      </c>
    </row>
    <row r="116" spans="3:4">
      <c r="C116" s="45">
        <v>25301</v>
      </c>
      <c r="D116" t="s">
        <v>106</v>
      </c>
    </row>
    <row r="117" spans="3:4">
      <c r="C117" s="45">
        <v>25401</v>
      </c>
      <c r="D117" t="s">
        <v>108</v>
      </c>
    </row>
    <row r="118" spans="3:4">
      <c r="C118" s="45">
        <v>25501</v>
      </c>
      <c r="D118" t="s">
        <v>237</v>
      </c>
    </row>
    <row r="119" spans="3:4">
      <c r="C119" s="45">
        <v>25901</v>
      </c>
      <c r="D119" t="s">
        <v>238</v>
      </c>
    </row>
    <row r="120" spans="3:4">
      <c r="C120" s="45">
        <v>26101</v>
      </c>
      <c r="D120" t="s">
        <v>239</v>
      </c>
    </row>
    <row r="121" spans="3:4">
      <c r="C121" s="45">
        <v>26102</v>
      </c>
      <c r="D121" t="s">
        <v>240</v>
      </c>
    </row>
    <row r="122" spans="3:4">
      <c r="C122" s="45">
        <v>26103</v>
      </c>
      <c r="D122" t="s">
        <v>241</v>
      </c>
    </row>
    <row r="123" spans="3:4">
      <c r="C123" s="45">
        <v>26104</v>
      </c>
      <c r="D123" t="s">
        <v>242</v>
      </c>
    </row>
    <row r="124" spans="3:4">
      <c r="C124" s="45">
        <v>26105</v>
      </c>
      <c r="D124" t="s">
        <v>243</v>
      </c>
    </row>
    <row r="125" spans="3:4">
      <c r="C125" s="45">
        <v>26106</v>
      </c>
      <c r="D125" t="s">
        <v>244</v>
      </c>
    </row>
    <row r="126" spans="3:4">
      <c r="C126" s="45">
        <v>26107</v>
      </c>
      <c r="D126" t="s">
        <v>245</v>
      </c>
    </row>
    <row r="127" spans="3:4">
      <c r="C127" s="45">
        <v>26108</v>
      </c>
      <c r="D127" t="s">
        <v>246</v>
      </c>
    </row>
    <row r="128" spans="3:4">
      <c r="C128" s="45">
        <v>27101</v>
      </c>
      <c r="D128" t="s">
        <v>113</v>
      </c>
    </row>
    <row r="129" spans="3:4">
      <c r="C129" s="45">
        <v>27201</v>
      </c>
      <c r="D129" t="s">
        <v>115</v>
      </c>
    </row>
    <row r="130" spans="3:4">
      <c r="C130" s="45">
        <v>27301</v>
      </c>
      <c r="D130" t="s">
        <v>117</v>
      </c>
    </row>
    <row r="131" spans="3:4">
      <c r="C131" s="45">
        <v>27401</v>
      </c>
      <c r="D131" t="s">
        <v>119</v>
      </c>
    </row>
    <row r="132" spans="3:4">
      <c r="C132" s="45">
        <v>27501</v>
      </c>
      <c r="D132" t="s">
        <v>121</v>
      </c>
    </row>
    <row r="133" spans="3:4">
      <c r="C133" s="45">
        <v>28101</v>
      </c>
      <c r="D133" t="s">
        <v>247</v>
      </c>
    </row>
    <row r="134" spans="3:4">
      <c r="C134" s="45">
        <v>28201</v>
      </c>
      <c r="D134" t="s">
        <v>248</v>
      </c>
    </row>
    <row r="135" spans="3:4">
      <c r="C135" s="45">
        <v>28301</v>
      </c>
      <c r="D135" t="s">
        <v>249</v>
      </c>
    </row>
    <row r="136" spans="3:4">
      <c r="C136" s="45">
        <v>29101</v>
      </c>
      <c r="D136" t="s">
        <v>123</v>
      </c>
    </row>
    <row r="137" spans="3:4">
      <c r="C137" s="45">
        <v>29201</v>
      </c>
      <c r="D137" t="s">
        <v>125</v>
      </c>
    </row>
    <row r="138" spans="3:4">
      <c r="C138" s="45">
        <v>29301</v>
      </c>
      <c r="D138" t="s">
        <v>250</v>
      </c>
    </row>
    <row r="139" spans="3:4">
      <c r="C139" s="45">
        <v>29401</v>
      </c>
      <c r="D139" t="s">
        <v>128</v>
      </c>
    </row>
    <row r="140" spans="3:4">
      <c r="C140" s="45">
        <v>29501</v>
      </c>
      <c r="D140" t="s">
        <v>251</v>
      </c>
    </row>
    <row r="141" spans="3:4">
      <c r="C141" s="45">
        <v>29601</v>
      </c>
      <c r="D141" t="s">
        <v>130</v>
      </c>
    </row>
    <row r="142" spans="3:4">
      <c r="C142" s="45">
        <v>29701</v>
      </c>
      <c r="D142" t="s">
        <v>252</v>
      </c>
    </row>
    <row r="143" spans="3:4">
      <c r="C143" s="45">
        <v>29801</v>
      </c>
      <c r="D143" t="s">
        <v>132</v>
      </c>
    </row>
    <row r="144" spans="3:4">
      <c r="C144" s="45">
        <v>29901</v>
      </c>
      <c r="D144" t="s">
        <v>134</v>
      </c>
    </row>
    <row r="145" spans="3:4">
      <c r="C145" s="45">
        <v>31101</v>
      </c>
      <c r="D145" t="s">
        <v>136</v>
      </c>
    </row>
    <row r="146" spans="3:4">
      <c r="C146" s="45">
        <v>31201</v>
      </c>
      <c r="D146" t="s">
        <v>138</v>
      </c>
    </row>
    <row r="147" spans="3:4">
      <c r="C147" s="45">
        <v>31301</v>
      </c>
      <c r="D147" t="s">
        <v>140</v>
      </c>
    </row>
    <row r="148" spans="3:4">
      <c r="C148" s="45">
        <v>31401</v>
      </c>
      <c r="D148" t="s">
        <v>142</v>
      </c>
    </row>
    <row r="149" spans="3:4">
      <c r="C149" s="45">
        <v>31501</v>
      </c>
      <c r="D149" t="s">
        <v>144</v>
      </c>
    </row>
    <row r="150" spans="3:4">
      <c r="C150" s="45">
        <v>31601</v>
      </c>
      <c r="D150" t="s">
        <v>146</v>
      </c>
    </row>
    <row r="151" spans="3:4">
      <c r="C151" s="45">
        <v>31602</v>
      </c>
      <c r="D151" t="s">
        <v>148</v>
      </c>
    </row>
    <row r="152" spans="3:4">
      <c r="C152" s="45">
        <v>31701</v>
      </c>
      <c r="D152" t="s">
        <v>150</v>
      </c>
    </row>
    <row r="153" spans="3:4">
      <c r="C153" s="45">
        <v>31801</v>
      </c>
      <c r="D153" t="s">
        <v>152</v>
      </c>
    </row>
    <row r="154" spans="3:4">
      <c r="C154" s="45">
        <v>31802</v>
      </c>
      <c r="D154" t="s">
        <v>154</v>
      </c>
    </row>
    <row r="155" spans="3:4">
      <c r="C155" s="45">
        <v>31901</v>
      </c>
      <c r="D155" t="s">
        <v>156</v>
      </c>
    </row>
    <row r="156" spans="3:4">
      <c r="C156" s="45">
        <v>31902</v>
      </c>
      <c r="D156" t="s">
        <v>158</v>
      </c>
    </row>
    <row r="157" spans="3:4">
      <c r="C157" s="45">
        <v>31903</v>
      </c>
      <c r="D157" t="s">
        <v>253</v>
      </c>
    </row>
    <row r="158" spans="3:4">
      <c r="C158" s="45">
        <v>32101</v>
      </c>
      <c r="D158" t="s">
        <v>254</v>
      </c>
    </row>
    <row r="159" spans="3:4">
      <c r="C159" s="45">
        <v>32201</v>
      </c>
      <c r="D159" t="s">
        <v>160</v>
      </c>
    </row>
    <row r="160" spans="3:4">
      <c r="C160" s="45">
        <v>32301</v>
      </c>
      <c r="D160" t="s">
        <v>162</v>
      </c>
    </row>
    <row r="161" spans="3:4">
      <c r="C161" s="45">
        <v>32302</v>
      </c>
      <c r="D161" t="s">
        <v>164</v>
      </c>
    </row>
    <row r="162" spans="3:4">
      <c r="C162" s="45">
        <v>32501</v>
      </c>
      <c r="D162" t="s">
        <v>255</v>
      </c>
    </row>
    <row r="163" spans="3:4">
      <c r="C163" s="45">
        <v>32502</v>
      </c>
      <c r="D163" t="s">
        <v>256</v>
      </c>
    </row>
    <row r="164" spans="3:4">
      <c r="C164" s="45">
        <v>32503</v>
      </c>
      <c r="D164" t="s">
        <v>257</v>
      </c>
    </row>
    <row r="165" spans="3:4">
      <c r="C165" s="45">
        <v>32504</v>
      </c>
      <c r="D165" t="s">
        <v>258</v>
      </c>
    </row>
    <row r="166" spans="3:4">
      <c r="C166" s="45">
        <v>32505</v>
      </c>
      <c r="D166" t="s">
        <v>259</v>
      </c>
    </row>
    <row r="167" spans="3:4">
      <c r="C167" s="45">
        <v>32601</v>
      </c>
      <c r="D167" t="s">
        <v>166</v>
      </c>
    </row>
    <row r="168" spans="3:4">
      <c r="C168" s="45">
        <v>32701</v>
      </c>
      <c r="D168" t="s">
        <v>168</v>
      </c>
    </row>
    <row r="169" spans="3:4">
      <c r="C169" s="45">
        <v>32901</v>
      </c>
      <c r="D169" t="s">
        <v>260</v>
      </c>
    </row>
    <row r="170" spans="3:4">
      <c r="C170" s="45">
        <v>32902</v>
      </c>
      <c r="D170" t="s">
        <v>261</v>
      </c>
    </row>
    <row r="171" spans="3:4">
      <c r="C171" s="45">
        <v>32903</v>
      </c>
      <c r="D171" t="s">
        <v>262</v>
      </c>
    </row>
    <row r="172" spans="3:4">
      <c r="C172" s="45">
        <v>33101</v>
      </c>
      <c r="D172" t="s">
        <v>170</v>
      </c>
    </row>
    <row r="173" spans="3:4">
      <c r="C173" s="45">
        <v>33102</v>
      </c>
      <c r="D173" t="s">
        <v>263</v>
      </c>
    </row>
    <row r="174" spans="3:4">
      <c r="C174" s="45">
        <v>33103</v>
      </c>
      <c r="D174" t="s">
        <v>264</v>
      </c>
    </row>
    <row r="175" spans="3:4">
      <c r="C175" s="45">
        <v>33104</v>
      </c>
      <c r="D175" t="s">
        <v>172</v>
      </c>
    </row>
    <row r="176" spans="3:4">
      <c r="C176" s="45">
        <v>33105</v>
      </c>
      <c r="D176" t="s">
        <v>265</v>
      </c>
    </row>
    <row r="177" spans="3:4">
      <c r="C177" s="45">
        <v>33301</v>
      </c>
      <c r="D177" t="s">
        <v>174</v>
      </c>
    </row>
    <row r="178" spans="3:4">
      <c r="C178" s="45">
        <v>33302</v>
      </c>
      <c r="D178" t="s">
        <v>266</v>
      </c>
    </row>
    <row r="179" spans="3:4">
      <c r="C179" s="45">
        <v>33303</v>
      </c>
      <c r="D179" t="s">
        <v>267</v>
      </c>
    </row>
    <row r="180" spans="3:4">
      <c r="C180" s="45">
        <v>33401</v>
      </c>
      <c r="D180" t="s">
        <v>176</v>
      </c>
    </row>
    <row r="181" spans="3:4">
      <c r="C181" s="45">
        <v>33501</v>
      </c>
      <c r="D181" t="s">
        <v>178</v>
      </c>
    </row>
    <row r="182" spans="3:4">
      <c r="C182" s="45">
        <v>33601</v>
      </c>
      <c r="D182" t="s">
        <v>268</v>
      </c>
    </row>
    <row r="183" spans="3:4">
      <c r="C183" s="45">
        <v>33602</v>
      </c>
      <c r="D183" t="s">
        <v>180</v>
      </c>
    </row>
    <row r="184" spans="3:4">
      <c r="C184" s="45">
        <v>33603</v>
      </c>
      <c r="D184" t="s">
        <v>269</v>
      </c>
    </row>
    <row r="185" spans="3:4">
      <c r="C185" s="45">
        <v>33604</v>
      </c>
      <c r="D185" t="s">
        <v>270</v>
      </c>
    </row>
    <row r="186" spans="3:4">
      <c r="C186" s="45">
        <v>33605</v>
      </c>
      <c r="D186" t="s">
        <v>271</v>
      </c>
    </row>
    <row r="187" spans="3:4">
      <c r="C187" s="45">
        <v>33701</v>
      </c>
      <c r="D187" t="s">
        <v>272</v>
      </c>
    </row>
    <row r="188" spans="3:4">
      <c r="C188" s="45">
        <v>33702</v>
      </c>
      <c r="D188" t="s">
        <v>273</v>
      </c>
    </row>
    <row r="189" spans="3:4">
      <c r="C189" s="45">
        <v>33801</v>
      </c>
      <c r="D189" t="s">
        <v>185</v>
      </c>
    </row>
    <row r="190" spans="3:4">
      <c r="C190" s="45">
        <v>33901</v>
      </c>
      <c r="D190" t="s">
        <v>274</v>
      </c>
    </row>
    <row r="191" spans="3:4">
      <c r="C191" s="45">
        <v>33902</v>
      </c>
      <c r="D191" t="s">
        <v>275</v>
      </c>
    </row>
    <row r="192" spans="3:4">
      <c r="C192" s="45">
        <v>33903</v>
      </c>
      <c r="D192" t="s">
        <v>276</v>
      </c>
    </row>
    <row r="193" spans="3:4">
      <c r="C193" s="45">
        <v>34101</v>
      </c>
      <c r="D193" t="s">
        <v>187</v>
      </c>
    </row>
    <row r="194" spans="3:4">
      <c r="C194" s="45">
        <v>34301</v>
      </c>
      <c r="D194" t="s">
        <v>277</v>
      </c>
    </row>
    <row r="195" spans="3:4">
      <c r="C195" s="45">
        <v>34401</v>
      </c>
      <c r="D195" t="s">
        <v>278</v>
      </c>
    </row>
    <row r="196" spans="3:4">
      <c r="C196" s="45">
        <v>34501</v>
      </c>
      <c r="D196" t="s">
        <v>189</v>
      </c>
    </row>
    <row r="197" spans="3:4">
      <c r="C197" s="45">
        <v>34601</v>
      </c>
      <c r="D197" t="s">
        <v>279</v>
      </c>
    </row>
    <row r="198" spans="3:4">
      <c r="C198" s="45">
        <v>34701</v>
      </c>
      <c r="D198" t="s">
        <v>191</v>
      </c>
    </row>
    <row r="199" spans="3:4">
      <c r="C199" s="45">
        <v>34801</v>
      </c>
      <c r="D199" t="s">
        <v>280</v>
      </c>
    </row>
    <row r="200" spans="3:4">
      <c r="C200" s="45">
        <v>35101</v>
      </c>
      <c r="D200" t="s">
        <v>281</v>
      </c>
    </row>
    <row r="201" spans="3:4">
      <c r="C201" s="45">
        <v>35102</v>
      </c>
      <c r="D201" t="s">
        <v>282</v>
      </c>
    </row>
    <row r="202" spans="3:4">
      <c r="C202" s="45">
        <v>35201</v>
      </c>
      <c r="D202" t="s">
        <v>283</v>
      </c>
    </row>
    <row r="203" spans="3:4">
      <c r="C203" s="45">
        <v>35301</v>
      </c>
      <c r="D203" t="s">
        <v>196</v>
      </c>
    </row>
    <row r="204" spans="3:4">
      <c r="C204" s="45">
        <v>35401</v>
      </c>
      <c r="D204" t="s">
        <v>284</v>
      </c>
    </row>
    <row r="205" spans="3:4">
      <c r="C205" s="45">
        <v>35501</v>
      </c>
      <c r="D205" t="s">
        <v>285</v>
      </c>
    </row>
    <row r="206" spans="3:4">
      <c r="C206" s="45">
        <v>35601</v>
      </c>
      <c r="D206" t="s">
        <v>286</v>
      </c>
    </row>
    <row r="207" spans="3:4">
      <c r="C207" s="45">
        <v>35701</v>
      </c>
      <c r="D207" t="s">
        <v>199</v>
      </c>
    </row>
    <row r="208" spans="3:4">
      <c r="C208" s="45">
        <v>35702</v>
      </c>
      <c r="D208" t="s">
        <v>287</v>
      </c>
    </row>
    <row r="209" spans="3:4">
      <c r="C209" s="45">
        <v>35801</v>
      </c>
      <c r="D209" t="s">
        <v>201</v>
      </c>
    </row>
    <row r="210" spans="3:4">
      <c r="C210" s="45">
        <v>35901</v>
      </c>
      <c r="D210" t="s">
        <v>203</v>
      </c>
    </row>
    <row r="211" spans="3:4">
      <c r="C211" s="45">
        <v>36101</v>
      </c>
      <c r="D211" t="s">
        <v>288</v>
      </c>
    </row>
    <row r="212" spans="3:4">
      <c r="C212" s="45">
        <v>36201</v>
      </c>
      <c r="D212" t="s">
        <v>289</v>
      </c>
    </row>
    <row r="213" spans="3:4">
      <c r="C213" s="45">
        <v>36901</v>
      </c>
      <c r="D213" t="s">
        <v>290</v>
      </c>
    </row>
    <row r="214" spans="3:4">
      <c r="C214" s="45">
        <v>37101</v>
      </c>
      <c r="D214" t="s">
        <v>205</v>
      </c>
    </row>
    <row r="215" spans="3:4">
      <c r="C215" s="45">
        <v>37102</v>
      </c>
      <c r="D215" t="s">
        <v>291</v>
      </c>
    </row>
    <row r="216" spans="3:4">
      <c r="C216" s="45">
        <v>37103</v>
      </c>
      <c r="D216" t="s">
        <v>292</v>
      </c>
    </row>
    <row r="217" spans="3:4">
      <c r="C217" s="45">
        <v>37104</v>
      </c>
      <c r="D217" t="s">
        <v>293</v>
      </c>
    </row>
    <row r="218" spans="3:4">
      <c r="C218" s="45">
        <v>37105</v>
      </c>
      <c r="D218" t="s">
        <v>294</v>
      </c>
    </row>
    <row r="219" spans="3:4">
      <c r="C219" s="45">
        <v>37106</v>
      </c>
      <c r="D219" t="s">
        <v>295</v>
      </c>
    </row>
    <row r="220" spans="3:4">
      <c r="C220" s="45">
        <v>37201</v>
      </c>
      <c r="D220" t="s">
        <v>206</v>
      </c>
    </row>
    <row r="221" spans="3:4">
      <c r="C221" s="45">
        <v>37202</v>
      </c>
      <c r="D221" t="s">
        <v>296</v>
      </c>
    </row>
    <row r="222" spans="3:4">
      <c r="C222" s="45">
        <v>37203</v>
      </c>
      <c r="D222" t="s">
        <v>297</v>
      </c>
    </row>
    <row r="223" spans="3:4">
      <c r="C223" s="45">
        <v>37204</v>
      </c>
      <c r="D223" t="s">
        <v>298</v>
      </c>
    </row>
    <row r="224" spans="3:4">
      <c r="C224" s="45">
        <v>37205</v>
      </c>
      <c r="D224" t="s">
        <v>299</v>
      </c>
    </row>
    <row r="225" spans="3:4">
      <c r="C225" s="45">
        <v>37206</v>
      </c>
      <c r="D225" t="s">
        <v>300</v>
      </c>
    </row>
    <row r="226" spans="3:4">
      <c r="C226" s="46">
        <v>37301</v>
      </c>
      <c r="D226" t="s">
        <v>527</v>
      </c>
    </row>
    <row r="227" spans="3:4">
      <c r="C227" s="45">
        <v>37501</v>
      </c>
      <c r="D227" t="s">
        <v>207</v>
      </c>
    </row>
    <row r="228" spans="3:4">
      <c r="C228" s="45">
        <v>37502</v>
      </c>
      <c r="D228" t="s">
        <v>301</v>
      </c>
    </row>
    <row r="229" spans="3:4">
      <c r="C229" s="45">
        <v>37503</v>
      </c>
      <c r="D229" t="s">
        <v>302</v>
      </c>
    </row>
    <row r="230" spans="3:4">
      <c r="C230" s="45">
        <v>37504</v>
      </c>
      <c r="D230" t="s">
        <v>303</v>
      </c>
    </row>
    <row r="231" spans="3:4">
      <c r="C231" s="45">
        <v>37601</v>
      </c>
      <c r="D231" t="s">
        <v>304</v>
      </c>
    </row>
    <row r="232" spans="3:4">
      <c r="C232" s="45">
        <v>37602</v>
      </c>
      <c r="D232" t="s">
        <v>305</v>
      </c>
    </row>
    <row r="233" spans="3:4">
      <c r="C233" s="45">
        <v>37701</v>
      </c>
      <c r="D233" t="s">
        <v>306</v>
      </c>
    </row>
    <row r="234" spans="3:4">
      <c r="C234" s="45">
        <v>37801</v>
      </c>
      <c r="D234" t="s">
        <v>307</v>
      </c>
    </row>
    <row r="235" spans="3:4">
      <c r="C235" s="45">
        <v>37802</v>
      </c>
      <c r="D235" t="s">
        <v>308</v>
      </c>
    </row>
    <row r="236" spans="3:4">
      <c r="C236" s="45">
        <v>37901</v>
      </c>
      <c r="D236" t="s">
        <v>209</v>
      </c>
    </row>
    <row r="237" spans="3:4">
      <c r="C237" s="45">
        <v>38101</v>
      </c>
      <c r="D237" t="s">
        <v>309</v>
      </c>
    </row>
    <row r="238" spans="3:4">
      <c r="C238" s="45">
        <v>38102</v>
      </c>
      <c r="D238" t="s">
        <v>310</v>
      </c>
    </row>
    <row r="239" spans="3:4">
      <c r="C239" s="45">
        <v>38103</v>
      </c>
      <c r="D239" t="s">
        <v>311</v>
      </c>
    </row>
    <row r="240" spans="3:4">
      <c r="C240" s="45">
        <v>38201</v>
      </c>
      <c r="D240" t="s">
        <v>211</v>
      </c>
    </row>
    <row r="241" spans="3:4">
      <c r="C241" s="45">
        <v>38301</v>
      </c>
      <c r="D241" t="s">
        <v>212</v>
      </c>
    </row>
    <row r="242" spans="3:4">
      <c r="C242" s="45">
        <v>38401</v>
      </c>
      <c r="D242" t="s">
        <v>312</v>
      </c>
    </row>
    <row r="243" spans="3:4">
      <c r="C243" s="45">
        <v>38501</v>
      </c>
      <c r="D243" t="s">
        <v>313</v>
      </c>
    </row>
    <row r="244" spans="3:4">
      <c r="C244" s="45">
        <v>39101</v>
      </c>
      <c r="D244" t="s">
        <v>314</v>
      </c>
    </row>
    <row r="245" spans="3:4">
      <c r="C245" s="45">
        <v>39201</v>
      </c>
      <c r="D245" t="s">
        <v>315</v>
      </c>
    </row>
    <row r="246" spans="3:4">
      <c r="C246" s="45">
        <v>39202</v>
      </c>
      <c r="D246" t="s">
        <v>213</v>
      </c>
    </row>
    <row r="247" spans="3:4">
      <c r="C247" s="45">
        <v>39301</v>
      </c>
      <c r="D247" t="s">
        <v>316</v>
      </c>
    </row>
    <row r="248" spans="3:4">
      <c r="C248" s="45">
        <v>39401</v>
      </c>
      <c r="D248" t="s">
        <v>317</v>
      </c>
    </row>
    <row r="249" spans="3:4">
      <c r="C249" s="45">
        <v>39402</v>
      </c>
      <c r="D249" t="s">
        <v>318</v>
      </c>
    </row>
    <row r="250" spans="3:4">
      <c r="C250" s="45">
        <v>39501</v>
      </c>
      <c r="D250" t="s">
        <v>319</v>
      </c>
    </row>
    <row r="251" spans="3:4">
      <c r="C251" s="45">
        <v>39601</v>
      </c>
      <c r="D251" t="s">
        <v>320</v>
      </c>
    </row>
    <row r="252" spans="3:4">
      <c r="C252" s="45">
        <v>39602</v>
      </c>
      <c r="D252" t="s">
        <v>321</v>
      </c>
    </row>
    <row r="253" spans="3:4">
      <c r="C253" s="45">
        <v>39701</v>
      </c>
      <c r="D253" t="s">
        <v>322</v>
      </c>
    </row>
    <row r="254" spans="3:4">
      <c r="C254" s="45">
        <v>39801</v>
      </c>
      <c r="D254" t="s">
        <v>215</v>
      </c>
    </row>
    <row r="255" spans="3:4">
      <c r="C255" s="45">
        <v>39901</v>
      </c>
      <c r="D255" t="s">
        <v>323</v>
      </c>
    </row>
    <row r="256" spans="3:4">
      <c r="C256" s="45">
        <v>39902</v>
      </c>
      <c r="D256" t="s">
        <v>324</v>
      </c>
    </row>
    <row r="257" spans="3:4">
      <c r="C257" s="45">
        <v>39903</v>
      </c>
      <c r="D257" t="s">
        <v>325</v>
      </c>
    </row>
    <row r="258" spans="3:4">
      <c r="C258" s="45">
        <v>39904</v>
      </c>
      <c r="D258" t="s">
        <v>326</v>
      </c>
    </row>
    <row r="259" spans="3:4">
      <c r="C259" s="45">
        <v>39905</v>
      </c>
      <c r="D259" t="s">
        <v>327</v>
      </c>
    </row>
    <row r="260" spans="3:4">
      <c r="C260" s="45">
        <v>39906</v>
      </c>
      <c r="D260" t="s">
        <v>328</v>
      </c>
    </row>
    <row r="261" spans="3:4">
      <c r="C261" s="45">
        <v>39907</v>
      </c>
      <c r="D261" t="s">
        <v>329</v>
      </c>
    </row>
    <row r="262" spans="3:4">
      <c r="C262" s="45">
        <v>39908</v>
      </c>
      <c r="D262" t="s">
        <v>330</v>
      </c>
    </row>
    <row r="263" spans="3:4">
      <c r="C263" s="45">
        <v>39909</v>
      </c>
      <c r="D263" t="s">
        <v>331</v>
      </c>
    </row>
    <row r="264" spans="3:4">
      <c r="C264" s="45">
        <v>39910</v>
      </c>
      <c r="D264" t="s">
        <v>332</v>
      </c>
    </row>
    <row r="265" spans="3:4">
      <c r="C265" s="45">
        <v>41501</v>
      </c>
      <c r="D265" t="s">
        <v>333</v>
      </c>
    </row>
    <row r="266" spans="3:4">
      <c r="C266" s="45">
        <v>41601</v>
      </c>
      <c r="D266" t="s">
        <v>334</v>
      </c>
    </row>
    <row r="267" spans="3:4">
      <c r="C267" s="45">
        <v>43101</v>
      </c>
      <c r="D267" t="s">
        <v>335</v>
      </c>
    </row>
    <row r="268" spans="3:4">
      <c r="C268" s="45">
        <v>43201</v>
      </c>
      <c r="D268" t="s">
        <v>336</v>
      </c>
    </row>
    <row r="269" spans="3:4">
      <c r="C269" s="45">
        <v>43301</v>
      </c>
      <c r="D269" t="s">
        <v>337</v>
      </c>
    </row>
    <row r="270" spans="3:4">
      <c r="C270" s="45">
        <v>43401</v>
      </c>
      <c r="D270" t="s">
        <v>338</v>
      </c>
    </row>
    <row r="271" spans="3:4">
      <c r="C271" s="45">
        <v>43501</v>
      </c>
      <c r="D271" t="s">
        <v>339</v>
      </c>
    </row>
    <row r="272" spans="3:4">
      <c r="C272" s="45">
        <v>43601</v>
      </c>
      <c r="D272" t="s">
        <v>340</v>
      </c>
    </row>
    <row r="273" spans="3:4">
      <c r="C273" s="45">
        <v>43701</v>
      </c>
      <c r="D273" t="s">
        <v>341</v>
      </c>
    </row>
    <row r="274" spans="3:4">
      <c r="C274" s="45">
        <v>43833</v>
      </c>
      <c r="D274" t="s">
        <v>342</v>
      </c>
    </row>
    <row r="275" spans="3:4">
      <c r="C275" s="45">
        <v>43901</v>
      </c>
      <c r="D275" t="s">
        <v>343</v>
      </c>
    </row>
    <row r="276" spans="3:4">
      <c r="C276" s="45">
        <v>43902</v>
      </c>
      <c r="D276" t="s">
        <v>344</v>
      </c>
    </row>
    <row r="277" spans="3:4">
      <c r="C277" s="45">
        <v>44101</v>
      </c>
      <c r="D277" t="s">
        <v>345</v>
      </c>
    </row>
    <row r="278" spans="3:4">
      <c r="C278" s="45">
        <v>44102</v>
      </c>
      <c r="D278" t="s">
        <v>346</v>
      </c>
    </row>
    <row r="279" spans="3:4">
      <c r="C279" s="45">
        <v>44103</v>
      </c>
      <c r="D279" t="s">
        <v>347</v>
      </c>
    </row>
    <row r="280" spans="3:4">
      <c r="C280" s="45">
        <v>44104</v>
      </c>
      <c r="D280" t="s">
        <v>348</v>
      </c>
    </row>
    <row r="281" spans="3:4">
      <c r="C281" s="45">
        <v>44105</v>
      </c>
      <c r="D281" t="s">
        <v>217</v>
      </c>
    </row>
    <row r="282" spans="3:4">
      <c r="C282" s="45">
        <v>44106</v>
      </c>
      <c r="D282" t="s">
        <v>349</v>
      </c>
    </row>
    <row r="283" spans="3:4">
      <c r="C283" s="45">
        <v>44107</v>
      </c>
      <c r="D283" t="s">
        <v>350</v>
      </c>
    </row>
    <row r="284" spans="3:4">
      <c r="C284" s="45">
        <v>44108</v>
      </c>
      <c r="D284" t="s">
        <v>351</v>
      </c>
    </row>
    <row r="285" spans="3:4">
      <c r="C285" s="45">
        <v>44109</v>
      </c>
      <c r="D285" t="s">
        <v>352</v>
      </c>
    </row>
    <row r="286" spans="3:4">
      <c r="C286" s="45">
        <v>44110</v>
      </c>
      <c r="D286" t="s">
        <v>353</v>
      </c>
    </row>
    <row r="287" spans="3:4">
      <c r="C287" s="45">
        <v>44401</v>
      </c>
      <c r="D287" t="s">
        <v>354</v>
      </c>
    </row>
    <row r="288" spans="3:4">
      <c r="C288" s="45">
        <v>44402</v>
      </c>
      <c r="D288" t="s">
        <v>355</v>
      </c>
    </row>
    <row r="289" spans="3:4">
      <c r="C289" s="45">
        <v>44501</v>
      </c>
      <c r="D289" t="s">
        <v>356</v>
      </c>
    </row>
    <row r="290" spans="3:4">
      <c r="C290" s="45">
        <v>44502</v>
      </c>
      <c r="D290" t="s">
        <v>357</v>
      </c>
    </row>
    <row r="291" spans="3:4">
      <c r="C291" s="45">
        <v>44801</v>
      </c>
      <c r="D291" t="s">
        <v>358</v>
      </c>
    </row>
    <row r="292" spans="3:4">
      <c r="C292" s="45">
        <v>45201</v>
      </c>
      <c r="D292" t="s">
        <v>359</v>
      </c>
    </row>
    <row r="293" spans="3:4">
      <c r="C293" s="45">
        <v>45202</v>
      </c>
      <c r="D293" t="s">
        <v>360</v>
      </c>
    </row>
    <row r="294" spans="3:4">
      <c r="C294" s="45">
        <v>45203</v>
      </c>
      <c r="D294" t="s">
        <v>361</v>
      </c>
    </row>
    <row r="295" spans="3:4">
      <c r="C295" s="45">
        <v>45901</v>
      </c>
      <c r="D295" t="s">
        <v>362</v>
      </c>
    </row>
    <row r="296" spans="3:4">
      <c r="C296" s="45">
        <v>45902</v>
      </c>
      <c r="D296" t="s">
        <v>363</v>
      </c>
    </row>
    <row r="297" spans="3:4">
      <c r="C297" s="45">
        <v>46101</v>
      </c>
      <c r="D297" t="s">
        <v>364</v>
      </c>
    </row>
    <row r="298" spans="3:4">
      <c r="C298" s="45">
        <v>46102</v>
      </c>
      <c r="D298" t="s">
        <v>365</v>
      </c>
    </row>
    <row r="299" spans="3:4">
      <c r="C299" s="45">
        <v>46301</v>
      </c>
      <c r="D299" t="s">
        <v>366</v>
      </c>
    </row>
    <row r="300" spans="3:4">
      <c r="C300" s="45">
        <v>47101</v>
      </c>
      <c r="D300" t="s">
        <v>367</v>
      </c>
    </row>
    <row r="301" spans="3:4">
      <c r="C301" s="45">
        <v>47102</v>
      </c>
      <c r="D301" t="s">
        <v>368</v>
      </c>
    </row>
    <row r="302" spans="3:4">
      <c r="C302" s="45">
        <v>48101</v>
      </c>
      <c r="D302" t="s">
        <v>369</v>
      </c>
    </row>
    <row r="303" spans="3:4">
      <c r="C303" s="45">
        <v>48201</v>
      </c>
      <c r="D303" t="s">
        <v>370</v>
      </c>
    </row>
    <row r="304" spans="3:4">
      <c r="C304" s="45">
        <v>48301</v>
      </c>
      <c r="D304" t="s">
        <v>371</v>
      </c>
    </row>
    <row r="305" spans="3:4">
      <c r="C305" s="45">
        <v>48401</v>
      </c>
      <c r="D305" t="s">
        <v>372</v>
      </c>
    </row>
    <row r="306" spans="3:4">
      <c r="C306" s="45">
        <v>48501</v>
      </c>
      <c r="D306" t="s">
        <v>373</v>
      </c>
    </row>
    <row r="307" spans="3:4">
      <c r="C307" s="45">
        <v>49201</v>
      </c>
      <c r="D307" t="s">
        <v>374</v>
      </c>
    </row>
    <row r="308" spans="3:4">
      <c r="C308" s="45">
        <v>49202</v>
      </c>
      <c r="D308" t="s">
        <v>375</v>
      </c>
    </row>
    <row r="309" spans="3:4">
      <c r="C309" s="46">
        <v>51101</v>
      </c>
      <c r="D309" t="s">
        <v>376</v>
      </c>
    </row>
    <row r="310" spans="3:4">
      <c r="C310" s="46">
        <v>51301</v>
      </c>
      <c r="D310" t="s">
        <v>377</v>
      </c>
    </row>
    <row r="311" spans="3:4">
      <c r="C311" s="46">
        <v>51501</v>
      </c>
      <c r="D311" t="s">
        <v>378</v>
      </c>
    </row>
    <row r="312" spans="3:4">
      <c r="C312" s="46">
        <v>51901</v>
      </c>
      <c r="D312" t="s">
        <v>379</v>
      </c>
    </row>
    <row r="313" spans="3:4">
      <c r="C313" s="46">
        <v>51902</v>
      </c>
      <c r="D313" t="s">
        <v>380</v>
      </c>
    </row>
    <row r="314" spans="3:4">
      <c r="C314" s="46">
        <v>52101</v>
      </c>
      <c r="D314" t="s">
        <v>381</v>
      </c>
    </row>
    <row r="315" spans="3:4">
      <c r="C315" s="46">
        <v>52201</v>
      </c>
      <c r="D315" t="s">
        <v>382</v>
      </c>
    </row>
    <row r="316" spans="3:4">
      <c r="C316" s="46">
        <v>52301</v>
      </c>
      <c r="D316" t="s">
        <v>383</v>
      </c>
    </row>
    <row r="317" spans="3:4">
      <c r="C317" s="46">
        <v>52901</v>
      </c>
      <c r="D317" t="s">
        <v>384</v>
      </c>
    </row>
    <row r="318" spans="3:4">
      <c r="C318" s="46">
        <v>53101</v>
      </c>
      <c r="D318" t="s">
        <v>385</v>
      </c>
    </row>
    <row r="319" spans="3:4">
      <c r="C319" s="46">
        <v>53201</v>
      </c>
      <c r="D319" t="s">
        <v>386</v>
      </c>
    </row>
    <row r="320" spans="3:4">
      <c r="C320" s="46">
        <v>54101</v>
      </c>
      <c r="D320" t="s">
        <v>387</v>
      </c>
    </row>
    <row r="321" spans="3:4">
      <c r="C321" s="46">
        <v>54102</v>
      </c>
      <c r="D321" t="s">
        <v>388</v>
      </c>
    </row>
    <row r="322" spans="3:4">
      <c r="C322" s="46">
        <v>54103</v>
      </c>
      <c r="D322" t="s">
        <v>389</v>
      </c>
    </row>
    <row r="323" spans="3:4">
      <c r="C323" s="46">
        <v>54104</v>
      </c>
      <c r="D323" t="s">
        <v>390</v>
      </c>
    </row>
    <row r="324" spans="3:4">
      <c r="C324" s="46">
        <v>54105</v>
      </c>
      <c r="D324" t="s">
        <v>391</v>
      </c>
    </row>
    <row r="325" spans="3:4">
      <c r="C325" s="46">
        <v>54201</v>
      </c>
      <c r="D325" t="s">
        <v>392</v>
      </c>
    </row>
    <row r="326" spans="3:4">
      <c r="C326" s="46">
        <v>54301</v>
      </c>
      <c r="D326" t="s">
        <v>393</v>
      </c>
    </row>
    <row r="327" spans="3:4">
      <c r="C327" s="46">
        <v>54302</v>
      </c>
      <c r="D327" t="s">
        <v>394</v>
      </c>
    </row>
    <row r="328" spans="3:4">
      <c r="C328" s="46">
        <v>54303</v>
      </c>
      <c r="D328" t="s">
        <v>395</v>
      </c>
    </row>
    <row r="329" spans="3:4">
      <c r="C329" s="46">
        <v>54401</v>
      </c>
      <c r="D329" t="s">
        <v>396</v>
      </c>
    </row>
    <row r="330" spans="3:4">
      <c r="C330" s="46">
        <v>54501</v>
      </c>
      <c r="D330" t="s">
        <v>397</v>
      </c>
    </row>
    <row r="331" spans="3:4">
      <c r="C331" s="46">
        <v>54502</v>
      </c>
      <c r="D331" t="s">
        <v>398</v>
      </c>
    </row>
    <row r="332" spans="3:4">
      <c r="C332" s="46">
        <v>54503</v>
      </c>
      <c r="D332" t="s">
        <v>399</v>
      </c>
    </row>
    <row r="333" spans="3:4">
      <c r="C333" s="46">
        <v>54901</v>
      </c>
      <c r="D333" t="s">
        <v>400</v>
      </c>
    </row>
    <row r="334" spans="3:4">
      <c r="C334" s="46">
        <v>55101</v>
      </c>
      <c r="D334" t="s">
        <v>401</v>
      </c>
    </row>
    <row r="335" spans="3:4">
      <c r="C335" s="46">
        <v>55102</v>
      </c>
      <c r="D335" t="s">
        <v>402</v>
      </c>
    </row>
    <row r="336" spans="3:4">
      <c r="C336" s="46">
        <v>56101</v>
      </c>
      <c r="D336" t="s">
        <v>403</v>
      </c>
    </row>
    <row r="337" spans="3:4">
      <c r="C337" s="46">
        <v>56201</v>
      </c>
      <c r="D337" t="s">
        <v>404</v>
      </c>
    </row>
    <row r="338" spans="3:4">
      <c r="C338" s="46">
        <v>56301</v>
      </c>
      <c r="D338" t="s">
        <v>405</v>
      </c>
    </row>
    <row r="339" spans="3:4">
      <c r="C339" s="46">
        <v>56501</v>
      </c>
      <c r="D339" t="s">
        <v>406</v>
      </c>
    </row>
    <row r="340" spans="3:4">
      <c r="C340" s="46">
        <v>56601</v>
      </c>
      <c r="D340" t="s">
        <v>407</v>
      </c>
    </row>
    <row r="341" spans="3:4">
      <c r="C341" s="46">
        <v>56701</v>
      </c>
      <c r="D341" t="s">
        <v>408</v>
      </c>
    </row>
    <row r="342" spans="3:4">
      <c r="C342" s="46">
        <v>56901</v>
      </c>
      <c r="D342" t="s">
        <v>409</v>
      </c>
    </row>
    <row r="343" spans="3:4">
      <c r="C343" s="46">
        <v>56902</v>
      </c>
      <c r="D343" t="s">
        <v>410</v>
      </c>
    </row>
    <row r="344" spans="3:4">
      <c r="C344" s="46">
        <v>57101</v>
      </c>
      <c r="D344" t="s">
        <v>411</v>
      </c>
    </row>
    <row r="345" spans="3:4">
      <c r="C345" s="46">
        <v>57601</v>
      </c>
      <c r="D345" t="s">
        <v>412</v>
      </c>
    </row>
    <row r="346" spans="3:4">
      <c r="C346" s="46">
        <v>57701</v>
      </c>
      <c r="D346" t="s">
        <v>413</v>
      </c>
    </row>
    <row r="347" spans="3:4">
      <c r="C347" s="46">
        <v>58101</v>
      </c>
      <c r="D347" t="s">
        <v>414</v>
      </c>
    </row>
    <row r="348" spans="3:4">
      <c r="C348" s="46">
        <v>58301</v>
      </c>
      <c r="D348" t="s">
        <v>415</v>
      </c>
    </row>
    <row r="349" spans="3:4">
      <c r="C349" s="46">
        <v>58901</v>
      </c>
      <c r="D349" t="s">
        <v>416</v>
      </c>
    </row>
    <row r="350" spans="3:4">
      <c r="C350" s="46">
        <v>58902</v>
      </c>
      <c r="D350" t="s">
        <v>417</v>
      </c>
    </row>
    <row r="351" spans="3:4">
      <c r="C351" s="46">
        <v>58903</v>
      </c>
      <c r="D351" t="s">
        <v>418</v>
      </c>
    </row>
    <row r="352" spans="3:4">
      <c r="C352" s="46">
        <v>58904</v>
      </c>
      <c r="D352" t="s">
        <v>419</v>
      </c>
    </row>
    <row r="353" spans="3:4">
      <c r="C353" s="46">
        <v>59101</v>
      </c>
      <c r="D353" t="s">
        <v>420</v>
      </c>
    </row>
    <row r="354" spans="3:4">
      <c r="C354" s="46">
        <v>62101</v>
      </c>
      <c r="D354" t="s">
        <v>421</v>
      </c>
    </row>
    <row r="355" spans="3:4">
      <c r="C355" s="46">
        <v>62102</v>
      </c>
      <c r="D355" t="s">
        <v>422</v>
      </c>
    </row>
    <row r="356" spans="3:4">
      <c r="C356" s="46">
        <v>62201</v>
      </c>
      <c r="D356" t="s">
        <v>423</v>
      </c>
    </row>
    <row r="357" spans="3:4">
      <c r="C357" s="46">
        <v>62202</v>
      </c>
      <c r="D357" t="s">
        <v>424</v>
      </c>
    </row>
    <row r="358" spans="3:4">
      <c r="C358" s="46">
        <v>62301</v>
      </c>
      <c r="D358" t="s">
        <v>425</v>
      </c>
    </row>
    <row r="359" spans="3:4">
      <c r="C359" s="46">
        <v>62302</v>
      </c>
      <c r="D359" t="s">
        <v>426</v>
      </c>
    </row>
    <row r="360" spans="3:4">
      <c r="C360" s="46">
        <v>62401</v>
      </c>
      <c r="D360" t="s">
        <v>427</v>
      </c>
    </row>
    <row r="361" spans="3:4">
      <c r="C361" s="46">
        <v>62402</v>
      </c>
      <c r="D361" t="s">
        <v>428</v>
      </c>
    </row>
    <row r="362" spans="3:4">
      <c r="C362" s="46">
        <v>62403</v>
      </c>
      <c r="D362" t="s">
        <v>429</v>
      </c>
    </row>
    <row r="363" spans="3:4">
      <c r="C363" s="46">
        <v>62501</v>
      </c>
      <c r="D363" t="s">
        <v>430</v>
      </c>
    </row>
    <row r="364" spans="3:4">
      <c r="C364" s="46">
        <v>62502</v>
      </c>
      <c r="D364" t="s">
        <v>431</v>
      </c>
    </row>
    <row r="365" spans="3:4">
      <c r="C365" s="46">
        <v>62601</v>
      </c>
      <c r="D365" t="s">
        <v>432</v>
      </c>
    </row>
    <row r="366" spans="3:4">
      <c r="C366" s="46">
        <v>62602</v>
      </c>
      <c r="D366" t="s">
        <v>433</v>
      </c>
    </row>
    <row r="367" spans="3:4">
      <c r="C367" s="46">
        <v>62701</v>
      </c>
      <c r="D367" t="s">
        <v>434</v>
      </c>
    </row>
    <row r="368" spans="3:4">
      <c r="C368" s="46">
        <v>62901</v>
      </c>
      <c r="D368" t="s">
        <v>435</v>
      </c>
    </row>
    <row r="369" spans="3:4">
      <c r="C369" s="46">
        <v>62902</v>
      </c>
      <c r="D369" t="s">
        <v>436</v>
      </c>
    </row>
    <row r="370" spans="3:4">
      <c r="C370" s="46">
        <v>62903</v>
      </c>
      <c r="D370" t="s">
        <v>437</v>
      </c>
    </row>
    <row r="371" spans="3:4">
      <c r="C371" s="46">
        <v>62904</v>
      </c>
      <c r="D371" t="s">
        <v>438</v>
      </c>
    </row>
    <row r="372" spans="3:4">
      <c r="C372" s="46">
        <v>62905</v>
      </c>
      <c r="D372" t="s">
        <v>439</v>
      </c>
    </row>
    <row r="373" spans="3:4">
      <c r="C373" s="46">
        <v>72501</v>
      </c>
      <c r="D373" t="s">
        <v>440</v>
      </c>
    </row>
    <row r="374" spans="3:4">
      <c r="C374" s="46">
        <v>73101</v>
      </c>
      <c r="D374" t="s">
        <v>441</v>
      </c>
    </row>
    <row r="375" spans="3:4">
      <c r="C375" s="46">
        <v>73501</v>
      </c>
      <c r="D375" t="s">
        <v>442</v>
      </c>
    </row>
    <row r="376" spans="3:4">
      <c r="C376" s="46">
        <v>73901</v>
      </c>
      <c r="D376" t="s">
        <v>443</v>
      </c>
    </row>
    <row r="377" spans="3:4">
      <c r="C377" s="46">
        <v>73902</v>
      </c>
      <c r="D377" t="s">
        <v>444</v>
      </c>
    </row>
    <row r="378" spans="3:4">
      <c r="C378" s="46">
        <v>73903</v>
      </c>
      <c r="D378" t="s">
        <v>445</v>
      </c>
    </row>
    <row r="379" spans="3:4">
      <c r="C379" s="46">
        <v>74201</v>
      </c>
      <c r="D379" t="s">
        <v>446</v>
      </c>
    </row>
    <row r="380" spans="3:4">
      <c r="C380" s="46">
        <v>74401</v>
      </c>
      <c r="D380" t="s">
        <v>447</v>
      </c>
    </row>
    <row r="381" spans="3:4">
      <c r="C381" s="46">
        <v>74501</v>
      </c>
      <c r="D381" t="s">
        <v>448</v>
      </c>
    </row>
    <row r="382" spans="3:4">
      <c r="C382" s="46">
        <v>74502</v>
      </c>
      <c r="D382" t="s">
        <v>449</v>
      </c>
    </row>
    <row r="383" spans="3:4">
      <c r="C383" s="46">
        <v>74503</v>
      </c>
      <c r="D383" t="s">
        <v>450</v>
      </c>
    </row>
    <row r="384" spans="3:4">
      <c r="C384" s="46">
        <v>74504</v>
      </c>
      <c r="D384" t="s">
        <v>451</v>
      </c>
    </row>
    <row r="385" spans="3:4">
      <c r="C385" s="46">
        <v>74505</v>
      </c>
      <c r="D385" t="s">
        <v>452</v>
      </c>
    </row>
    <row r="386" spans="3:4">
      <c r="C386" s="46">
        <v>74506</v>
      </c>
      <c r="D386" t="s">
        <v>453</v>
      </c>
    </row>
    <row r="387" spans="3:4">
      <c r="C387" s="46">
        <v>75501</v>
      </c>
      <c r="D387" t="s">
        <v>454</v>
      </c>
    </row>
    <row r="388" spans="3:4">
      <c r="C388" s="46">
        <v>75601</v>
      </c>
      <c r="D388" t="s">
        <v>455</v>
      </c>
    </row>
    <row r="389" spans="3:4">
      <c r="C389" s="46">
        <v>75602</v>
      </c>
      <c r="D389" t="s">
        <v>456</v>
      </c>
    </row>
    <row r="390" spans="3:4">
      <c r="C390" s="46">
        <v>79901</v>
      </c>
      <c r="D390" t="s">
        <v>457</v>
      </c>
    </row>
    <row r="391" spans="3:4">
      <c r="C391" s="46">
        <v>79902</v>
      </c>
      <c r="D391" t="s">
        <v>458</v>
      </c>
    </row>
    <row r="392" spans="3:4">
      <c r="C392" s="46">
        <v>83101</v>
      </c>
      <c r="D392" t="s">
        <v>459</v>
      </c>
    </row>
    <row r="393" spans="3:4">
      <c r="C393" s="46">
        <v>83102</v>
      </c>
      <c r="D393" t="s">
        <v>460</v>
      </c>
    </row>
    <row r="394" spans="3:4">
      <c r="C394" s="46">
        <v>83103</v>
      </c>
      <c r="D394" t="s">
        <v>461</v>
      </c>
    </row>
    <row r="395" spans="3:4">
      <c r="C395" s="46">
        <v>83104</v>
      </c>
      <c r="D395" t="s">
        <v>462</v>
      </c>
    </row>
    <row r="396" spans="3:4">
      <c r="C396" s="46">
        <v>83105</v>
      </c>
      <c r="D396" t="s">
        <v>463</v>
      </c>
    </row>
    <row r="397" spans="3:4">
      <c r="C397" s="46">
        <v>83106</v>
      </c>
      <c r="D397" t="s">
        <v>464</v>
      </c>
    </row>
    <row r="398" spans="3:4">
      <c r="C398" s="46">
        <v>83107</v>
      </c>
      <c r="D398" t="s">
        <v>465</v>
      </c>
    </row>
    <row r="399" spans="3:4">
      <c r="C399" s="46">
        <v>83108</v>
      </c>
      <c r="D399" t="s">
        <v>466</v>
      </c>
    </row>
    <row r="400" spans="3:4">
      <c r="C400" s="46">
        <v>83109</v>
      </c>
      <c r="D400" t="s">
        <v>467</v>
      </c>
    </row>
    <row r="401" spans="3:4">
      <c r="C401" s="46">
        <v>83110</v>
      </c>
      <c r="D401" t="s">
        <v>468</v>
      </c>
    </row>
    <row r="402" spans="3:4">
      <c r="C402" s="46">
        <v>83111</v>
      </c>
      <c r="D402" t="s">
        <v>469</v>
      </c>
    </row>
    <row r="403" spans="3:4">
      <c r="C403" s="46">
        <v>83112</v>
      </c>
      <c r="D403" t="s">
        <v>470</v>
      </c>
    </row>
    <row r="404" spans="3:4">
      <c r="C404" s="46">
        <v>83113</v>
      </c>
      <c r="D404" t="s">
        <v>471</v>
      </c>
    </row>
    <row r="405" spans="3:4">
      <c r="C405" s="46">
        <v>83114</v>
      </c>
      <c r="D405" t="s">
        <v>472</v>
      </c>
    </row>
    <row r="406" spans="3:4">
      <c r="C406" s="46">
        <v>83115</v>
      </c>
      <c r="D406" t="s">
        <v>473</v>
      </c>
    </row>
    <row r="407" spans="3:4">
      <c r="C407" s="46">
        <v>83116</v>
      </c>
      <c r="D407" t="s">
        <v>474</v>
      </c>
    </row>
    <row r="408" spans="3:4">
      <c r="C408" s="46">
        <v>83117</v>
      </c>
      <c r="D408" t="s">
        <v>475</v>
      </c>
    </row>
    <row r="409" spans="3:4">
      <c r="C409" s="46">
        <v>83118</v>
      </c>
      <c r="D409" t="s">
        <v>476</v>
      </c>
    </row>
    <row r="410" spans="3:4">
      <c r="C410" s="46">
        <v>83401</v>
      </c>
      <c r="D410" t="s">
        <v>477</v>
      </c>
    </row>
    <row r="411" spans="3:4">
      <c r="C411" s="46">
        <v>83501</v>
      </c>
      <c r="D411" t="s">
        <v>478</v>
      </c>
    </row>
    <row r="412" spans="3:4">
      <c r="C412" s="46">
        <v>85133</v>
      </c>
      <c r="D412" t="s">
        <v>479</v>
      </c>
    </row>
    <row r="413" spans="3:4">
      <c r="C413" s="46">
        <v>91101</v>
      </c>
      <c r="D413" t="s">
        <v>480</v>
      </c>
    </row>
    <row r="414" spans="3:4">
      <c r="C414" s="46">
        <v>91102</v>
      </c>
      <c r="D414" t="s">
        <v>481</v>
      </c>
    </row>
    <row r="415" spans="3:4">
      <c r="C415" s="46">
        <v>91201</v>
      </c>
      <c r="D415" t="s">
        <v>482</v>
      </c>
    </row>
    <row r="416" spans="3:4">
      <c r="C416" s="46">
        <v>91301</v>
      </c>
      <c r="D416" t="s">
        <v>483</v>
      </c>
    </row>
    <row r="417" spans="3:4">
      <c r="C417" s="46">
        <v>91302</v>
      </c>
      <c r="D417" t="s">
        <v>484</v>
      </c>
    </row>
    <row r="418" spans="3:4">
      <c r="C418" s="46">
        <v>91401</v>
      </c>
      <c r="D418" t="s">
        <v>485</v>
      </c>
    </row>
    <row r="419" spans="3:4">
      <c r="C419" s="46">
        <v>91402</v>
      </c>
      <c r="D419" t="s">
        <v>486</v>
      </c>
    </row>
    <row r="420" spans="3:4">
      <c r="C420" s="46">
        <v>91501</v>
      </c>
      <c r="D420" t="s">
        <v>487</v>
      </c>
    </row>
    <row r="421" spans="3:4">
      <c r="C421" s="46">
        <v>91601</v>
      </c>
      <c r="D421" t="s">
        <v>488</v>
      </c>
    </row>
    <row r="422" spans="3:4">
      <c r="C422" s="46">
        <v>91701</v>
      </c>
      <c r="D422" t="s">
        <v>489</v>
      </c>
    </row>
    <row r="423" spans="3:4">
      <c r="C423" s="46">
        <v>91801</v>
      </c>
      <c r="D423" t="s">
        <v>490</v>
      </c>
    </row>
    <row r="424" spans="3:4">
      <c r="C424" s="46">
        <v>92101</v>
      </c>
      <c r="D424" t="s">
        <v>491</v>
      </c>
    </row>
    <row r="425" spans="3:4">
      <c r="C425" s="46">
        <v>92102</v>
      </c>
      <c r="D425" t="s">
        <v>492</v>
      </c>
    </row>
    <row r="426" spans="3:4">
      <c r="C426" s="46">
        <v>92201</v>
      </c>
      <c r="D426" t="s">
        <v>493</v>
      </c>
    </row>
    <row r="427" spans="3:4">
      <c r="C427" s="46">
        <v>92301</v>
      </c>
      <c r="D427" t="s">
        <v>494</v>
      </c>
    </row>
    <row r="428" spans="3:4">
      <c r="C428" s="46">
        <v>92302</v>
      </c>
      <c r="D428" t="s">
        <v>495</v>
      </c>
    </row>
    <row r="429" spans="3:4">
      <c r="C429" s="46">
        <v>92401</v>
      </c>
      <c r="D429" t="s">
        <v>496</v>
      </c>
    </row>
    <row r="430" spans="3:4">
      <c r="C430" s="46">
        <v>92402</v>
      </c>
      <c r="D430" t="s">
        <v>497</v>
      </c>
    </row>
    <row r="431" spans="3:4">
      <c r="C431" s="46">
        <v>92501</v>
      </c>
      <c r="D431" t="s">
        <v>498</v>
      </c>
    </row>
    <row r="432" spans="3:4">
      <c r="C432" s="46">
        <v>92601</v>
      </c>
      <c r="D432" t="s">
        <v>499</v>
      </c>
    </row>
    <row r="433" spans="3:4">
      <c r="C433" s="46">
        <v>92701</v>
      </c>
      <c r="D433" t="s">
        <v>500</v>
      </c>
    </row>
    <row r="434" spans="3:4">
      <c r="C434" s="46">
        <v>92801</v>
      </c>
      <c r="D434" t="s">
        <v>501</v>
      </c>
    </row>
    <row r="435" spans="3:4">
      <c r="C435" s="46">
        <v>93101</v>
      </c>
      <c r="D435" t="s">
        <v>502</v>
      </c>
    </row>
    <row r="436" spans="3:4">
      <c r="C436" s="46">
        <v>93201</v>
      </c>
      <c r="D436" t="s">
        <v>503</v>
      </c>
    </row>
    <row r="437" spans="3:4">
      <c r="C437" s="46">
        <v>94101</v>
      </c>
      <c r="D437" t="s">
        <v>504</v>
      </c>
    </row>
    <row r="438" spans="3:4">
      <c r="C438" s="46">
        <v>94201</v>
      </c>
      <c r="D438" t="s">
        <v>505</v>
      </c>
    </row>
    <row r="439" spans="3:4">
      <c r="C439" s="46">
        <v>95101</v>
      </c>
      <c r="D439" t="s">
        <v>506</v>
      </c>
    </row>
    <row r="440" spans="3:4">
      <c r="C440" s="46">
        <v>96101</v>
      </c>
      <c r="D440" t="s">
        <v>507</v>
      </c>
    </row>
    <row r="441" spans="3:4">
      <c r="C441" s="46">
        <v>96201</v>
      </c>
      <c r="D441" t="s">
        <v>508</v>
      </c>
    </row>
    <row r="442" spans="3:4">
      <c r="C442" s="46">
        <v>99101</v>
      </c>
      <c r="D442" t="s">
        <v>509</v>
      </c>
    </row>
  </sheetData>
  <customSheetViews>
    <customSheetView guid="{ED49C49A-6049-47A5-8E7A-75CF87152D2E}" state="hidden" topLeftCell="A75">
      <selection activeCell="C4" sqref="C4"/>
      <pageMargins left="0.7" right="0.7" top="0.75" bottom="0.75" header="0.3" footer="0.3"/>
    </customSheetView>
    <customSheetView guid="{E42DFDCF-263A-44ED-973B-7D34AF1F44E1}" state="hidden" topLeftCell="A404">
      <selection activeCell="C4" sqref="C4"/>
      <pageMargins left="0.7" right="0.7" top="0.75" bottom="0.75" header="0.3" footer="0.3"/>
    </customSheetView>
    <customSheetView guid="{80E7DA02-1B60-4892-8DF8-F1D90CFB8D6E}" state="hidden" topLeftCell="A404">
      <selection activeCell="C4" sqref="C4"/>
      <pageMargins left="0.7" right="0.7" top="0.75" bottom="0.75" header="0.3" footer="0.3"/>
    </customSheetView>
    <customSheetView guid="{D74BCB23-1516-412E-B6F3-088F98D88FC8}" state="hidden" topLeftCell="A404">
      <selection activeCell="C4" sqref="C4"/>
      <pageMargins left="0.7" right="0.7" top="0.75" bottom="0.75" header="0.3" footer="0.3"/>
    </customSheetView>
    <customSheetView guid="{1C6F7EB1-966B-4B9A-8DC7-91574CBFD378}" state="hidden" topLeftCell="A404">
      <selection activeCell="C4" sqref="C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V132"/>
  <sheetViews>
    <sheetView tabSelected="1" topLeftCell="B1" zoomScale="90" zoomScaleNormal="90" zoomScalePageLayoutView="70" workbookViewId="0">
      <selection activeCell="B117" sqref="B117"/>
    </sheetView>
  </sheetViews>
  <sheetFormatPr baseColWidth="10" defaultColWidth="0" defaultRowHeight="15" customHeight="1" zeroHeight="1"/>
  <cols>
    <col min="1" max="1" width="6.28515625" style="1" customWidth="1"/>
    <col min="2" max="4" width="18.7109375" style="1" customWidth="1"/>
    <col min="5" max="5" width="18.85546875" style="1" customWidth="1"/>
    <col min="6" max="6" width="16.7109375" style="1" customWidth="1"/>
    <col min="7" max="7" width="0.140625" style="1" customWidth="1"/>
    <col min="8" max="8" width="16.5703125" style="1" customWidth="1"/>
    <col min="9" max="10" width="18.7109375" style="1" customWidth="1"/>
    <col min="11" max="11" width="5.28515625" style="1" customWidth="1"/>
    <col min="12" max="12" width="18.7109375" style="1" customWidth="1"/>
    <col min="13" max="13" width="4.7109375" style="1" customWidth="1"/>
    <col min="14" max="15" width="25.7109375" style="1" customWidth="1"/>
    <col min="16" max="22" width="11.42578125" style="1" customWidth="1"/>
    <col min="23" max="16384" width="11.42578125" style="1" hidden="1"/>
  </cols>
  <sheetData>
    <row r="1" spans="2:21"/>
    <row r="2" spans="2:21" ht="18.75">
      <c r="B2" s="179" t="s">
        <v>591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2:21" ht="15.75" thickBot="1"/>
    <row r="4" spans="2:21" ht="27.75" customHeight="1" thickBot="1">
      <c r="B4" s="2" t="s">
        <v>0</v>
      </c>
      <c r="C4" s="166" t="s">
        <v>609</v>
      </c>
      <c r="D4" s="167"/>
      <c r="E4" s="167"/>
      <c r="F4" s="167"/>
      <c r="G4" s="167"/>
      <c r="H4" s="167"/>
      <c r="I4" s="167"/>
      <c r="J4" s="168"/>
      <c r="K4" s="3"/>
      <c r="L4" s="2" t="s">
        <v>1</v>
      </c>
      <c r="M4" s="169" t="s">
        <v>560</v>
      </c>
      <c r="N4" s="167"/>
      <c r="O4" s="168"/>
    </row>
    <row r="5" spans="2:21" ht="19.5" thickBot="1">
      <c r="B5" s="3"/>
      <c r="C5" s="4"/>
      <c r="D5" s="4"/>
      <c r="E5" s="4"/>
      <c r="F5" s="4"/>
      <c r="G5" s="4"/>
      <c r="H5" s="4"/>
      <c r="I5" s="4"/>
      <c r="J5" s="4"/>
      <c r="K5" s="3"/>
      <c r="L5" s="3"/>
      <c r="M5" s="4"/>
      <c r="N5" s="4"/>
      <c r="O5" s="4"/>
    </row>
    <row r="6" spans="2:21" ht="18.75" customHeight="1">
      <c r="B6" s="170" t="s">
        <v>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2"/>
    </row>
    <row r="7" spans="2:21" ht="18.75" customHeight="1" thickBot="1"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5"/>
    </row>
    <row r="8" spans="2:21" ht="18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21" ht="18.75" customHeight="1" thickBot="1">
      <c r="B9" s="176" t="s">
        <v>3</v>
      </c>
      <c r="C9" s="177"/>
      <c r="D9" s="177"/>
      <c r="E9" s="177"/>
      <c r="F9" s="177"/>
      <c r="G9" s="177"/>
      <c r="H9" s="177"/>
      <c r="I9" s="178"/>
      <c r="J9" s="5"/>
      <c r="K9" s="5"/>
      <c r="L9" s="5"/>
      <c r="M9" s="5"/>
      <c r="N9" s="5"/>
      <c r="O9" s="5"/>
    </row>
    <row r="10" spans="2:21"/>
    <row r="11" spans="2:21" ht="15" customHeight="1">
      <c r="B11" s="160" t="s">
        <v>4</v>
      </c>
      <c r="C11" s="161" t="s">
        <v>5</v>
      </c>
      <c r="D11" s="162"/>
      <c r="E11" s="163" t="s">
        <v>6</v>
      </c>
      <c r="F11" s="163"/>
      <c r="G11" s="6"/>
      <c r="H11" s="164" t="s">
        <v>7</v>
      </c>
      <c r="I11" s="7" t="s">
        <v>8</v>
      </c>
      <c r="L11" s="165" t="s">
        <v>9</v>
      </c>
      <c r="M11" s="165"/>
      <c r="N11" s="165"/>
      <c r="O11" s="165"/>
      <c r="P11" s="165"/>
      <c r="Q11" s="165"/>
      <c r="R11" s="165"/>
      <c r="S11" s="165"/>
      <c r="T11" s="165"/>
      <c r="U11" s="165"/>
    </row>
    <row r="12" spans="2:21" ht="30" customHeight="1">
      <c r="B12" s="160"/>
      <c r="C12" s="131" t="s">
        <v>10</v>
      </c>
      <c r="D12" s="131" t="s">
        <v>11</v>
      </c>
      <c r="E12" s="132" t="s">
        <v>10</v>
      </c>
      <c r="F12" s="132" t="s">
        <v>11</v>
      </c>
      <c r="G12" s="8"/>
      <c r="H12" s="164"/>
      <c r="I12" s="7"/>
      <c r="J12" s="9" t="s">
        <v>12</v>
      </c>
      <c r="L12" s="165"/>
      <c r="M12" s="165"/>
      <c r="N12" s="165"/>
      <c r="O12" s="165"/>
      <c r="P12" s="165"/>
      <c r="Q12" s="165"/>
      <c r="R12" s="165"/>
      <c r="S12" s="165"/>
      <c r="T12" s="165"/>
      <c r="U12" s="165"/>
    </row>
    <row r="13" spans="2:21" ht="21.95" customHeight="1">
      <c r="B13" s="130" t="s">
        <v>13</v>
      </c>
      <c r="C13" s="113">
        <v>216</v>
      </c>
      <c r="D13" s="113">
        <v>112</v>
      </c>
      <c r="E13" s="113">
        <v>273</v>
      </c>
      <c r="F13" s="113">
        <v>122</v>
      </c>
      <c r="G13" s="22"/>
      <c r="H13" s="113">
        <v>925</v>
      </c>
      <c r="I13" s="10">
        <v>0</v>
      </c>
      <c r="J13" s="11">
        <f>+F13+I13</f>
        <v>122</v>
      </c>
      <c r="L13" s="157" t="s">
        <v>611</v>
      </c>
      <c r="M13" s="158"/>
      <c r="N13" s="158"/>
      <c r="O13" s="158"/>
      <c r="P13" s="158"/>
      <c r="Q13" s="158"/>
      <c r="R13" s="158"/>
      <c r="S13" s="158"/>
      <c r="T13" s="158"/>
      <c r="U13" s="159"/>
    </row>
    <row r="14" spans="2:21" ht="21.95" customHeight="1">
      <c r="B14" s="130" t="s">
        <v>14</v>
      </c>
      <c r="C14" s="113" t="s">
        <v>610</v>
      </c>
      <c r="D14" s="113">
        <v>456</v>
      </c>
      <c r="E14" s="113">
        <v>235</v>
      </c>
      <c r="F14" s="113">
        <v>166</v>
      </c>
      <c r="G14" s="22">
        <v>0</v>
      </c>
      <c r="H14" s="273">
        <v>1110</v>
      </c>
      <c r="I14" s="10">
        <v>0</v>
      </c>
      <c r="J14" s="11">
        <f>+F14+I14</f>
        <v>166</v>
      </c>
      <c r="L14" s="157" t="s">
        <v>612</v>
      </c>
      <c r="M14" s="158"/>
      <c r="N14" s="158"/>
      <c r="O14" s="158"/>
      <c r="P14" s="158"/>
      <c r="Q14" s="158"/>
      <c r="R14" s="158"/>
      <c r="S14" s="158"/>
      <c r="T14" s="158"/>
      <c r="U14" s="159"/>
    </row>
    <row r="15" spans="2:21" ht="21.95" customHeight="1">
      <c r="B15" s="130" t="s">
        <v>15</v>
      </c>
      <c r="C15" s="113" t="s">
        <v>610</v>
      </c>
      <c r="D15" s="113">
        <v>370</v>
      </c>
      <c r="E15" s="113">
        <v>375</v>
      </c>
      <c r="F15" s="113">
        <v>251</v>
      </c>
      <c r="G15" s="22"/>
      <c r="H15" s="273">
        <v>1586</v>
      </c>
      <c r="I15" s="10">
        <v>0</v>
      </c>
      <c r="J15" s="11">
        <f>+F15+I15</f>
        <v>251</v>
      </c>
      <c r="L15" s="157" t="s">
        <v>613</v>
      </c>
      <c r="M15" s="158"/>
      <c r="N15" s="158"/>
      <c r="O15" s="158"/>
      <c r="P15" s="158"/>
      <c r="Q15" s="158"/>
      <c r="R15" s="158"/>
      <c r="S15" s="158"/>
      <c r="T15" s="158"/>
      <c r="U15" s="159"/>
    </row>
    <row r="16" spans="2:21" ht="21.95" customHeight="1">
      <c r="B16" s="130" t="s">
        <v>16</v>
      </c>
      <c r="C16" s="113" t="s">
        <v>610</v>
      </c>
      <c r="D16" s="273">
        <v>1067</v>
      </c>
      <c r="E16" s="113">
        <v>550</v>
      </c>
      <c r="F16" s="113">
        <v>757</v>
      </c>
      <c r="G16" s="22" t="s">
        <v>541</v>
      </c>
      <c r="H16" s="273">
        <v>3521</v>
      </c>
      <c r="I16" s="10">
        <v>0</v>
      </c>
      <c r="J16" s="11">
        <f>+F16+I16</f>
        <v>757</v>
      </c>
      <c r="L16" s="157"/>
      <c r="M16" s="158"/>
      <c r="N16" s="158"/>
      <c r="O16" s="158"/>
      <c r="P16" s="158"/>
      <c r="Q16" s="158"/>
      <c r="R16" s="158"/>
      <c r="S16" s="158"/>
      <c r="T16" s="158"/>
      <c r="U16" s="159"/>
    </row>
    <row r="17" spans="2:10"/>
    <row r="18" spans="2:10">
      <c r="B18" s="12"/>
      <c r="C18" s="12"/>
      <c r="D18" s="12"/>
      <c r="E18" s="12"/>
    </row>
    <row r="19" spans="2:10"/>
    <row r="20" spans="2:10"/>
    <row r="21" spans="2:10"/>
    <row r="22" spans="2:10"/>
    <row r="23" spans="2:10">
      <c r="J23" s="13"/>
    </row>
    <row r="24" spans="2:10"/>
    <row r="25" spans="2:10"/>
    <row r="26" spans="2:10"/>
    <row r="27" spans="2:10"/>
    <row r="28" spans="2:10"/>
    <row r="29" spans="2:10"/>
    <row r="30" spans="2:10"/>
    <row r="31" spans="2:10"/>
    <row r="32" spans="2:10"/>
    <row r="33" spans="2:21"/>
    <row r="34" spans="2:21"/>
    <row r="35" spans="2:21"/>
    <row r="36" spans="2:21"/>
    <row r="37" spans="2:21"/>
    <row r="38" spans="2:21" ht="15.75" thickBot="1"/>
    <row r="39" spans="2:21" ht="15" customHeight="1">
      <c r="B39" s="170" t="s">
        <v>17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2"/>
    </row>
    <row r="40" spans="2:21" ht="15.75" customHeight="1" thickBot="1"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5"/>
    </row>
    <row r="41" spans="2:21" ht="15.75" thickBot="1"/>
    <row r="42" spans="2:21" ht="15" customHeight="1">
      <c r="B42" s="184" t="s">
        <v>18</v>
      </c>
      <c r="C42" s="152" t="s">
        <v>19</v>
      </c>
      <c r="D42" s="185" t="s">
        <v>20</v>
      </c>
      <c r="E42" s="185"/>
      <c r="F42" s="185"/>
      <c r="G42" s="185"/>
      <c r="H42" s="185"/>
      <c r="I42" s="14"/>
      <c r="J42" s="186" t="s">
        <v>21</v>
      </c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8"/>
    </row>
    <row r="43" spans="2:21" ht="45" customHeight="1">
      <c r="B43" s="184"/>
      <c r="C43" s="131" t="s">
        <v>22</v>
      </c>
      <c r="D43" s="131" t="str">
        <f>+CONCATENATE("MINISTRADO A ",M4)</f>
        <v>MINISTRADO A MARZO</v>
      </c>
      <c r="E43" s="131" t="str">
        <f>+CONCATENATE("EJERCIDO A ",M4)</f>
        <v>EJERCIDO A MARZO</v>
      </c>
      <c r="F43" s="131" t="str">
        <f>+CONCATENATE("COMPROMETIDO A ",M4)</f>
        <v>COMPROMETIDO A MARZO</v>
      </c>
      <c r="G43" s="134" t="s">
        <v>23</v>
      </c>
      <c r="H43" s="131" t="str">
        <f>+CONCATENATE("DISPONIBLE A ",M4)</f>
        <v>DISPONIBLE A MARZO</v>
      </c>
      <c r="I43" s="15" t="s">
        <v>24</v>
      </c>
      <c r="J43" s="189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1"/>
    </row>
    <row r="44" spans="2:21" ht="24.95" hidden="1" customHeight="1">
      <c r="B44" s="133">
        <v>1000</v>
      </c>
      <c r="C44" s="96">
        <v>0</v>
      </c>
      <c r="D44" s="96">
        <v>0</v>
      </c>
      <c r="E44" s="96">
        <v>0</v>
      </c>
      <c r="F44" s="96">
        <v>0</v>
      </c>
      <c r="G44" s="17" t="e">
        <f>SUM((I44)/C44)</f>
        <v>#DIV/0!</v>
      </c>
      <c r="H44" s="121">
        <f>+D44-E44-F44</f>
        <v>0</v>
      </c>
      <c r="I44" s="18">
        <f>+E44+F44</f>
        <v>0</v>
      </c>
      <c r="J44" s="180">
        <v>2000</v>
      </c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3"/>
    </row>
    <row r="45" spans="2:21" ht="24.95" hidden="1" customHeight="1">
      <c r="B45" s="133">
        <v>2000</v>
      </c>
      <c r="C45" s="96">
        <v>0</v>
      </c>
      <c r="D45" s="96">
        <v>0</v>
      </c>
      <c r="E45" s="96">
        <v>0</v>
      </c>
      <c r="F45" s="96">
        <v>0</v>
      </c>
      <c r="G45" s="17" t="e">
        <f>SUM((I45)/C45)</f>
        <v>#DIV/0!</v>
      </c>
      <c r="H45" s="121">
        <f>+D45-E45-F45</f>
        <v>0</v>
      </c>
      <c r="I45" s="18">
        <f>+E45+F45</f>
        <v>0</v>
      </c>
      <c r="J45" s="180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3"/>
    </row>
    <row r="46" spans="2:21" ht="24.95" hidden="1" customHeight="1">
      <c r="B46" s="133">
        <v>3000</v>
      </c>
      <c r="C46" s="96">
        <v>0</v>
      </c>
      <c r="D46" s="96">
        <v>0</v>
      </c>
      <c r="E46" s="96">
        <v>0</v>
      </c>
      <c r="F46" s="96">
        <v>0</v>
      </c>
      <c r="G46" s="17" t="e">
        <f>SUM((I46)/C46)</f>
        <v>#DIV/0!</v>
      </c>
      <c r="H46" s="121">
        <f>+D46-E46-F46</f>
        <v>0</v>
      </c>
      <c r="I46" s="18">
        <f>+E46+F46</f>
        <v>0</v>
      </c>
      <c r="J46" s="181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3"/>
    </row>
    <row r="47" spans="2:21" ht="24.95" customHeight="1">
      <c r="B47" s="134">
        <v>4000</v>
      </c>
      <c r="C47" s="122">
        <f>+VLOOKUP(C4,[3]TANIA!$A$11:$E$42,2,0)</f>
        <v>11995686.439999999</v>
      </c>
      <c r="D47" s="122">
        <f>+VLOOKUP(C4,[4]TANIA!$A$11:$G$42,7,0)</f>
        <v>2076972.9</v>
      </c>
      <c r="E47" s="16">
        <v>1996542</v>
      </c>
      <c r="F47" s="16">
        <v>80430.899999999994</v>
      </c>
      <c r="G47" s="123">
        <f>SUM((I47)/C47)</f>
        <v>0.17314331367267716</v>
      </c>
      <c r="H47" s="121">
        <f>+D47-E47-F47</f>
        <v>0</v>
      </c>
      <c r="I47" s="18">
        <f>+E47+F47</f>
        <v>2076972.9</v>
      </c>
      <c r="J47" s="192">
        <v>4000</v>
      </c>
      <c r="K47" s="195" t="s">
        <v>614</v>
      </c>
      <c r="L47" s="196"/>
      <c r="M47" s="196"/>
      <c r="N47" s="196"/>
      <c r="O47" s="196"/>
      <c r="P47" s="196"/>
      <c r="Q47" s="196"/>
      <c r="R47" s="196"/>
      <c r="S47" s="196"/>
      <c r="T47" s="196"/>
      <c r="U47" s="197"/>
    </row>
    <row r="48" spans="2:21" ht="21.75" customHeight="1">
      <c r="B48" s="134" t="s">
        <v>25</v>
      </c>
      <c r="C48" s="124">
        <f>SUM(C44:C47)</f>
        <v>11995686.439999999</v>
      </c>
      <c r="D48" s="124">
        <f t="shared" ref="D48:H48" si="0">SUM(D44:D47)</f>
        <v>2076972.9</v>
      </c>
      <c r="E48" s="124">
        <f t="shared" si="0"/>
        <v>1996542</v>
      </c>
      <c r="F48" s="124">
        <f t="shared" si="0"/>
        <v>80430.899999999994</v>
      </c>
      <c r="G48" s="124" t="e">
        <f t="shared" si="0"/>
        <v>#DIV/0!</v>
      </c>
      <c r="H48" s="124">
        <f t="shared" si="0"/>
        <v>0</v>
      </c>
      <c r="I48" s="18">
        <f>+E48+F48</f>
        <v>2076972.9</v>
      </c>
      <c r="J48" s="193"/>
      <c r="K48" s="198"/>
      <c r="L48" s="199"/>
      <c r="M48" s="199"/>
      <c r="N48" s="199"/>
      <c r="O48" s="199"/>
      <c r="P48" s="199"/>
      <c r="Q48" s="199"/>
      <c r="R48" s="199"/>
      <c r="S48" s="199"/>
      <c r="T48" s="199"/>
      <c r="U48" s="200"/>
    </row>
    <row r="49" spans="2:21" ht="15" customHeight="1">
      <c r="J49" s="193"/>
      <c r="K49" s="198"/>
      <c r="L49" s="199"/>
      <c r="M49" s="199"/>
      <c r="N49" s="199"/>
      <c r="O49" s="199"/>
      <c r="P49" s="199"/>
      <c r="Q49" s="199"/>
      <c r="R49" s="199"/>
      <c r="S49" s="199"/>
      <c r="T49" s="199"/>
      <c r="U49" s="200"/>
    </row>
    <row r="50" spans="2:21">
      <c r="J50" s="193"/>
      <c r="K50" s="198"/>
      <c r="L50" s="199"/>
      <c r="M50" s="199"/>
      <c r="N50" s="199"/>
      <c r="O50" s="199"/>
      <c r="P50" s="199"/>
      <c r="Q50" s="199"/>
      <c r="R50" s="199"/>
      <c r="S50" s="199"/>
      <c r="T50" s="199"/>
      <c r="U50" s="200"/>
    </row>
    <row r="51" spans="2:21">
      <c r="J51" s="193"/>
      <c r="K51" s="198"/>
      <c r="L51" s="199"/>
      <c r="M51" s="199"/>
      <c r="N51" s="199"/>
      <c r="O51" s="199"/>
      <c r="P51" s="199"/>
      <c r="Q51" s="199"/>
      <c r="R51" s="199"/>
      <c r="S51" s="199"/>
      <c r="T51" s="199"/>
      <c r="U51" s="200"/>
    </row>
    <row r="52" spans="2:21" ht="15" customHeight="1">
      <c r="I52" s="19"/>
      <c r="J52" s="193"/>
      <c r="K52" s="198"/>
      <c r="L52" s="199"/>
      <c r="M52" s="199"/>
      <c r="N52" s="199"/>
      <c r="O52" s="199"/>
      <c r="P52" s="199"/>
      <c r="Q52" s="199"/>
      <c r="R52" s="199"/>
      <c r="S52" s="199"/>
      <c r="T52" s="199"/>
      <c r="U52" s="200"/>
    </row>
    <row r="53" spans="2:21">
      <c r="I53" s="19"/>
      <c r="J53" s="193"/>
      <c r="K53" s="198"/>
      <c r="L53" s="199"/>
      <c r="M53" s="199"/>
      <c r="N53" s="199"/>
      <c r="O53" s="199"/>
      <c r="P53" s="199"/>
      <c r="Q53" s="199"/>
      <c r="R53" s="199"/>
      <c r="S53" s="199"/>
      <c r="T53" s="199"/>
      <c r="U53" s="200"/>
    </row>
    <row r="54" spans="2:21">
      <c r="I54" s="19"/>
      <c r="J54" s="193"/>
      <c r="K54" s="198"/>
      <c r="L54" s="199"/>
      <c r="M54" s="199"/>
      <c r="N54" s="199"/>
      <c r="O54" s="199"/>
      <c r="P54" s="199"/>
      <c r="Q54" s="199"/>
      <c r="R54" s="199"/>
      <c r="S54" s="199"/>
      <c r="T54" s="199"/>
      <c r="U54" s="200"/>
    </row>
    <row r="55" spans="2:21">
      <c r="I55" s="19"/>
      <c r="J55" s="193"/>
      <c r="K55" s="198"/>
      <c r="L55" s="199"/>
      <c r="M55" s="199"/>
      <c r="N55" s="199"/>
      <c r="O55" s="199"/>
      <c r="P55" s="199"/>
      <c r="Q55" s="199"/>
      <c r="R55" s="199"/>
      <c r="S55" s="199"/>
      <c r="T55" s="199"/>
      <c r="U55" s="200"/>
    </row>
    <row r="56" spans="2:21">
      <c r="I56" s="19"/>
      <c r="J56" s="193"/>
      <c r="K56" s="198"/>
      <c r="L56" s="199"/>
      <c r="M56" s="199"/>
      <c r="N56" s="199"/>
      <c r="O56" s="199"/>
      <c r="P56" s="199"/>
      <c r="Q56" s="199"/>
      <c r="R56" s="199"/>
      <c r="S56" s="199"/>
      <c r="T56" s="199"/>
      <c r="U56" s="200"/>
    </row>
    <row r="57" spans="2:21">
      <c r="I57" s="19"/>
      <c r="J57" s="193"/>
      <c r="K57" s="198"/>
      <c r="L57" s="199"/>
      <c r="M57" s="199"/>
      <c r="N57" s="199"/>
      <c r="O57" s="199"/>
      <c r="P57" s="199"/>
      <c r="Q57" s="199"/>
      <c r="R57" s="199"/>
      <c r="S57" s="199"/>
      <c r="T57" s="199"/>
      <c r="U57" s="200"/>
    </row>
    <row r="58" spans="2:21">
      <c r="J58" s="193"/>
      <c r="K58" s="198"/>
      <c r="L58" s="199"/>
      <c r="M58" s="199"/>
      <c r="N58" s="199"/>
      <c r="O58" s="199"/>
      <c r="P58" s="199"/>
      <c r="Q58" s="199"/>
      <c r="R58" s="199"/>
      <c r="S58" s="199"/>
      <c r="T58" s="199"/>
      <c r="U58" s="200"/>
    </row>
    <row r="59" spans="2:21">
      <c r="J59" s="193"/>
      <c r="K59" s="198"/>
      <c r="L59" s="199"/>
      <c r="M59" s="199"/>
      <c r="N59" s="199"/>
      <c r="O59" s="199"/>
      <c r="P59" s="199"/>
      <c r="Q59" s="199"/>
      <c r="R59" s="199"/>
      <c r="S59" s="199"/>
      <c r="T59" s="199"/>
      <c r="U59" s="200"/>
    </row>
    <row r="60" spans="2:21">
      <c r="J60" s="193"/>
      <c r="K60" s="198"/>
      <c r="L60" s="199"/>
      <c r="M60" s="199"/>
      <c r="N60" s="199"/>
      <c r="O60" s="199"/>
      <c r="P60" s="199"/>
      <c r="Q60" s="199"/>
      <c r="R60" s="199"/>
      <c r="S60" s="199"/>
      <c r="T60" s="199"/>
      <c r="U60" s="200"/>
    </row>
    <row r="61" spans="2:21" ht="15.75" thickBot="1">
      <c r="J61" s="194"/>
      <c r="K61" s="201"/>
      <c r="L61" s="202"/>
      <c r="M61" s="202"/>
      <c r="N61" s="202"/>
      <c r="O61" s="202"/>
      <c r="P61" s="202"/>
      <c r="Q61" s="202"/>
      <c r="R61" s="202"/>
      <c r="S61" s="202"/>
      <c r="T61" s="202"/>
      <c r="U61" s="203"/>
    </row>
    <row r="62" spans="2:21"/>
    <row r="63" spans="2:21" ht="21" customHeight="1"/>
    <row r="64" spans="2:21">
      <c r="B64" s="204" t="s">
        <v>26</v>
      </c>
      <c r="C64" s="204"/>
      <c r="D64" s="204"/>
      <c r="E64" s="204"/>
      <c r="F64" s="204"/>
      <c r="G64" s="204"/>
      <c r="H64" s="204"/>
    </row>
    <row r="65" spans="2:21">
      <c r="B65" s="204"/>
      <c r="C65" s="204"/>
      <c r="D65" s="204"/>
      <c r="E65" s="204"/>
      <c r="F65" s="204"/>
      <c r="G65" s="204"/>
      <c r="H65" s="204"/>
    </row>
    <row r="66" spans="2:21" ht="15.75" thickBot="1"/>
    <row r="67" spans="2:21" ht="15" customHeight="1">
      <c r="B67" s="170" t="s">
        <v>27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2"/>
    </row>
    <row r="68" spans="2:21" ht="15.75" customHeight="1" thickBot="1">
      <c r="B68" s="173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5"/>
    </row>
    <row r="69" spans="2:21"/>
    <row r="70" spans="2:21" ht="15" customHeight="1">
      <c r="B70" s="160" t="s">
        <v>18</v>
      </c>
      <c r="C70" s="152" t="s">
        <v>19</v>
      </c>
      <c r="D70" s="185" t="s">
        <v>20</v>
      </c>
      <c r="E70" s="185"/>
      <c r="F70" s="185"/>
      <c r="G70" s="185"/>
      <c r="H70" s="185"/>
      <c r="I70" s="14"/>
      <c r="J70" s="190" t="s">
        <v>28</v>
      </c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</row>
    <row r="71" spans="2:21" ht="46.5" customHeight="1">
      <c r="B71" s="160"/>
      <c r="C71" s="131" t="s">
        <v>22</v>
      </c>
      <c r="D71" s="131" t="str">
        <f>+CONCATENATE("MINISTRADO A ",M4)</f>
        <v>MINISTRADO A MARZO</v>
      </c>
      <c r="E71" s="131" t="str">
        <f>+CONCATENATE("EJERCIDO A ",M4)</f>
        <v>EJERCIDO A MARZO</v>
      </c>
      <c r="F71" s="131" t="str">
        <f>+CONCATENATE("COMPROMETIDO A ",M4)</f>
        <v>COMPROMETIDO A MARZO</v>
      </c>
      <c r="G71" s="134" t="s">
        <v>23</v>
      </c>
      <c r="H71" s="131" t="str">
        <f>+CONCATENATE("DISPONIBLE A ",M4)</f>
        <v>DISPONIBLE A MARZO</v>
      </c>
      <c r="I71" s="15" t="s">
        <v>24</v>
      </c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</row>
    <row r="72" spans="2:21" ht="24.95" customHeight="1">
      <c r="B72" s="134">
        <v>1000</v>
      </c>
      <c r="C72" s="122">
        <f>+VLOOKUP($C$4,'[4]RAMO 33 GUIAS'!$B$5:$F$36,2,0)</f>
        <v>26020268</v>
      </c>
      <c r="D72" s="124">
        <f>+VLOOKUP($C$4,'[4]ENE-MAR'!$C$6:$H$32,2,0)</f>
        <v>6413458</v>
      </c>
      <c r="E72" s="16">
        <v>5463577.4299999997</v>
      </c>
      <c r="F72" s="16">
        <v>0</v>
      </c>
      <c r="G72" s="20">
        <v>0</v>
      </c>
      <c r="H72" s="122">
        <f t="shared" ref="H72:H74" si="1">+D72-E72-F72</f>
        <v>949880.5700000003</v>
      </c>
      <c r="I72" s="18">
        <f>+E72+F72</f>
        <v>5463577.4299999997</v>
      </c>
      <c r="J72" s="205">
        <v>1000</v>
      </c>
      <c r="K72" s="195" t="s">
        <v>615</v>
      </c>
      <c r="L72" s="196"/>
      <c r="M72" s="196"/>
      <c r="N72" s="196"/>
      <c r="O72" s="196"/>
      <c r="P72" s="196"/>
      <c r="Q72" s="196"/>
      <c r="R72" s="196"/>
      <c r="S72" s="196"/>
      <c r="T72" s="196"/>
      <c r="U72" s="197"/>
    </row>
    <row r="73" spans="2:21" ht="24.95" customHeight="1">
      <c r="B73" s="134">
        <v>2000</v>
      </c>
      <c r="C73" s="122">
        <f>+VLOOKUP($C$4,'[4]RAMO 33 GUIAS'!$B$5:$F$36,3,0)</f>
        <v>2196080</v>
      </c>
      <c r="D73" s="124">
        <f>+VLOOKUP($C$4,'[4]ENE-MAR'!$C$6:$H$32,3,0)</f>
        <v>707508</v>
      </c>
      <c r="E73" s="16">
        <f>388305.82-1500</f>
        <v>386805.82</v>
      </c>
      <c r="F73" s="16">
        <v>1500</v>
      </c>
      <c r="G73" s="20">
        <f>SUM((I73)/C73)</f>
        <v>0.17681770245164111</v>
      </c>
      <c r="H73" s="122">
        <f t="shared" si="1"/>
        <v>319202.18</v>
      </c>
      <c r="I73" s="18">
        <f>+E73+F73</f>
        <v>388305.82</v>
      </c>
      <c r="J73" s="205"/>
      <c r="K73" s="201"/>
      <c r="L73" s="202"/>
      <c r="M73" s="202"/>
      <c r="N73" s="202"/>
      <c r="O73" s="202"/>
      <c r="P73" s="202"/>
      <c r="Q73" s="202"/>
      <c r="R73" s="202"/>
      <c r="S73" s="202"/>
      <c r="T73" s="202"/>
      <c r="U73" s="203"/>
    </row>
    <row r="74" spans="2:21" ht="24.95" customHeight="1">
      <c r="B74" s="134">
        <v>3000</v>
      </c>
      <c r="C74" s="122">
        <f>+VLOOKUP($C$4,'[4]RAMO 33 GUIAS'!$B$5:$F$36,4,0)</f>
        <v>5470359</v>
      </c>
      <c r="D74" s="124">
        <f>+VLOOKUP($C$4,'[4]ENE-MAR'!$C$6:$H$32,4,0)</f>
        <v>1868411</v>
      </c>
      <c r="E74" s="16">
        <f>1110477.27-14675</f>
        <v>1095802.27</v>
      </c>
      <c r="F74" s="16">
        <f>3210*3+4345+700</f>
        <v>14675</v>
      </c>
      <c r="G74" s="20">
        <f>SUM((I74)/C74)</f>
        <v>0.20299897502156622</v>
      </c>
      <c r="H74" s="122">
        <f t="shared" si="1"/>
        <v>757933.73</v>
      </c>
      <c r="I74" s="18">
        <f>+E74+F74</f>
        <v>1110477.27</v>
      </c>
      <c r="J74" s="205">
        <v>2000</v>
      </c>
      <c r="K74" s="182" t="s">
        <v>616</v>
      </c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2:21" ht="24.95" customHeight="1">
      <c r="B75" s="134">
        <v>4000</v>
      </c>
      <c r="C75" s="122">
        <f>+VLOOKUP($C$4,'[4]RAMO 33 GUIAS'!$B$5:$F$36,5,0)</f>
        <v>0</v>
      </c>
      <c r="D75" s="124">
        <f>+VLOOKUP($C$4,'[4]ENE-MAR'!$C$6:$H$32,5,0)</f>
        <v>0</v>
      </c>
      <c r="E75" s="16">
        <v>0</v>
      </c>
      <c r="F75" s="16">
        <v>0</v>
      </c>
      <c r="G75" s="20" t="e">
        <f>SUM((I75)/C75)</f>
        <v>#DIV/0!</v>
      </c>
      <c r="H75" s="122">
        <f>+D75-E75-F75</f>
        <v>0</v>
      </c>
      <c r="I75" s="18">
        <f>+E75+F75</f>
        <v>0</v>
      </c>
      <c r="J75" s="205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</row>
    <row r="76" spans="2:21" ht="24.95" hidden="1" customHeight="1">
      <c r="B76" s="134">
        <v>5000</v>
      </c>
      <c r="C76" s="96">
        <v>0</v>
      </c>
      <c r="D76" s="96">
        <v>0</v>
      </c>
      <c r="E76" s="96">
        <v>0</v>
      </c>
      <c r="F76" s="96">
        <v>0</v>
      </c>
      <c r="G76" s="125" t="e">
        <f>SUM((I76)/C76)</f>
        <v>#DIV/0!</v>
      </c>
      <c r="H76" s="122">
        <f>+D76-E76-F76</f>
        <v>0</v>
      </c>
      <c r="I76" s="18">
        <f>+E76+F76</f>
        <v>0</v>
      </c>
      <c r="J76" s="205">
        <v>3000</v>
      </c>
      <c r="K76" s="182" t="s">
        <v>616</v>
      </c>
      <c r="L76" s="182"/>
      <c r="M76" s="182"/>
      <c r="N76" s="182"/>
      <c r="O76" s="182"/>
      <c r="P76" s="182"/>
      <c r="Q76" s="182"/>
      <c r="R76" s="182"/>
      <c r="S76" s="182"/>
      <c r="T76" s="182"/>
      <c r="U76" s="182"/>
    </row>
    <row r="77" spans="2:21" ht="42" customHeight="1">
      <c r="B77" s="134" t="s">
        <v>25</v>
      </c>
      <c r="C77" s="124">
        <f>SUM(C72:C76)</f>
        <v>33686707</v>
      </c>
      <c r="D77" s="124">
        <f t="shared" ref="D77:H77" si="2">SUM(D72:D76)</f>
        <v>8989377</v>
      </c>
      <c r="E77" s="124">
        <f t="shared" si="2"/>
        <v>6946185.5199999996</v>
      </c>
      <c r="F77" s="124">
        <f t="shared" si="2"/>
        <v>16175</v>
      </c>
      <c r="G77" s="124" t="e">
        <f t="shared" si="2"/>
        <v>#DIV/0!</v>
      </c>
      <c r="H77" s="124">
        <f t="shared" si="2"/>
        <v>2027016.4800000002</v>
      </c>
      <c r="I77" s="18"/>
      <c r="J77" s="205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</row>
    <row r="78" spans="2:21">
      <c r="J78" s="205">
        <v>4000</v>
      </c>
      <c r="K78" s="195" t="s">
        <v>617</v>
      </c>
      <c r="L78" s="196"/>
      <c r="M78" s="196"/>
      <c r="N78" s="196"/>
      <c r="O78" s="196"/>
      <c r="P78" s="196"/>
      <c r="Q78" s="196"/>
      <c r="R78" s="196"/>
      <c r="S78" s="196"/>
      <c r="T78" s="196"/>
      <c r="U78" s="197"/>
    </row>
    <row r="79" spans="2:21">
      <c r="J79" s="205"/>
      <c r="K79" s="198"/>
      <c r="L79" s="199"/>
      <c r="M79" s="199"/>
      <c r="N79" s="199"/>
      <c r="O79" s="199"/>
      <c r="P79" s="199"/>
      <c r="Q79" s="199"/>
      <c r="R79" s="199"/>
      <c r="S79" s="199"/>
      <c r="T79" s="199"/>
      <c r="U79" s="200"/>
    </row>
    <row r="80" spans="2:21">
      <c r="J80" s="205"/>
      <c r="K80" s="198"/>
      <c r="L80" s="199"/>
      <c r="M80" s="199"/>
      <c r="N80" s="199"/>
      <c r="O80" s="199"/>
      <c r="P80" s="199"/>
      <c r="Q80" s="199"/>
      <c r="R80" s="199"/>
      <c r="S80" s="199"/>
      <c r="T80" s="199"/>
      <c r="U80" s="200"/>
    </row>
    <row r="81" spans="2:21" ht="24.95" customHeight="1">
      <c r="J81" s="205"/>
      <c r="K81" s="201"/>
      <c r="L81" s="202"/>
      <c r="M81" s="202"/>
      <c r="N81" s="202"/>
      <c r="O81" s="202"/>
      <c r="P81" s="202"/>
      <c r="Q81" s="202"/>
      <c r="R81" s="202"/>
      <c r="S81" s="202"/>
      <c r="T81" s="202"/>
      <c r="U81" s="203"/>
    </row>
    <row r="82" spans="2:21" ht="24.95" customHeight="1">
      <c r="J82" s="206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</row>
    <row r="83" spans="2:21" ht="24.95" customHeight="1">
      <c r="J83" s="206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</row>
    <row r="84" spans="2:21" ht="24.95" customHeight="1"/>
    <row r="85" spans="2:21" ht="24.95" customHeight="1"/>
    <row r="86" spans="2:21" ht="24.95" customHeight="1"/>
    <row r="87" spans="2:21" ht="24.95" customHeight="1">
      <c r="I87" s="19"/>
    </row>
    <row r="88" spans="2:21" ht="24.95" customHeight="1"/>
    <row r="89" spans="2:21" ht="24.95" customHeight="1"/>
    <row r="90" spans="2:21" ht="24.95" customHeight="1"/>
    <row r="91" spans="2:21"/>
    <row r="92" spans="2:21"/>
    <row r="93" spans="2:21"/>
    <row r="94" spans="2:21" ht="15" customHeight="1">
      <c r="B94" s="204" t="s">
        <v>26</v>
      </c>
      <c r="C94" s="204"/>
      <c r="D94" s="204"/>
      <c r="E94" s="204"/>
      <c r="F94" s="204"/>
      <c r="G94" s="204"/>
      <c r="H94" s="204"/>
    </row>
    <row r="95" spans="2:21">
      <c r="B95" s="204"/>
      <c r="C95" s="204"/>
      <c r="D95" s="204"/>
      <c r="E95" s="204"/>
      <c r="F95" s="204"/>
      <c r="G95" s="204"/>
      <c r="H95" s="204"/>
    </row>
    <row r="96" spans="2:21">
      <c r="B96" s="19"/>
      <c r="C96" s="19"/>
    </row>
    <row r="97" spans="2:21"/>
    <row r="98" spans="2:21" ht="15" customHeight="1">
      <c r="B98" s="190" t="s">
        <v>29</v>
      </c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</row>
    <row r="99" spans="2:21" ht="15" customHeight="1"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</row>
    <row r="100" spans="2:21">
      <c r="B100" s="21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</row>
    <row r="101" spans="2:21">
      <c r="B101" s="22"/>
      <c r="C101" s="182" t="s">
        <v>618</v>
      </c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</row>
    <row r="102" spans="2:21">
      <c r="B102" s="22"/>
      <c r="C102" s="157" t="s">
        <v>619</v>
      </c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9"/>
    </row>
    <row r="103" spans="2:21">
      <c r="B103" s="22"/>
      <c r="C103" s="157" t="s">
        <v>620</v>
      </c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9"/>
    </row>
    <row r="104" spans="2:21">
      <c r="B104" s="22"/>
      <c r="C104" s="157" t="s">
        <v>621</v>
      </c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9"/>
    </row>
    <row r="105" spans="2:21">
      <c r="B105" s="22"/>
      <c r="C105" s="157" t="s">
        <v>622</v>
      </c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9"/>
    </row>
    <row r="106" spans="2:21">
      <c r="B106" s="22"/>
      <c r="C106" s="157" t="s">
        <v>623</v>
      </c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9"/>
    </row>
    <row r="107" spans="2:21">
      <c r="B107" s="2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</row>
    <row r="108" spans="2:21">
      <c r="B108" s="2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</row>
    <row r="109" spans="2:21">
      <c r="B109" s="2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</row>
    <row r="110" spans="2:21"/>
    <row r="111" spans="2:21"/>
    <row r="112" spans="2:21">
      <c r="B112" s="23" t="s">
        <v>30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</row>
    <row r="113" spans="2:21">
      <c r="B113" s="54"/>
      <c r="C113" s="54"/>
      <c r="D113" s="54"/>
      <c r="E113" s="54"/>
    </row>
    <row r="114" spans="2:21">
      <c r="B114" s="54"/>
      <c r="C114" s="54"/>
      <c r="D114" s="54"/>
      <c r="E114" s="54"/>
    </row>
    <row r="115" spans="2:21">
      <c r="B115" s="54"/>
      <c r="C115" s="54"/>
      <c r="D115" s="54"/>
      <c r="E115" s="54"/>
    </row>
    <row r="116" spans="2:21">
      <c r="B116" s="54"/>
      <c r="C116" s="54"/>
      <c r="D116" s="54"/>
      <c r="E116" s="54"/>
    </row>
    <row r="117" spans="2:21" ht="21">
      <c r="B117" s="24" t="s">
        <v>624</v>
      </c>
      <c r="C117" s="25"/>
      <c r="D117" s="25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2:21">
      <c r="B118" s="26" t="s">
        <v>31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2:21"/>
    <row r="120" spans="2:21"/>
    <row r="121" spans="2:21"/>
    <row r="122" spans="2:21"/>
    <row r="123" spans="2:21"/>
    <row r="124" spans="2:21"/>
    <row r="125" spans="2:21"/>
    <row r="126" spans="2:21"/>
    <row r="127" spans="2:21"/>
    <row r="128" spans="2:21"/>
    <row r="129"/>
    <row r="130"/>
    <row r="131"/>
    <row r="132"/>
  </sheetData>
  <sheetProtection password="E727" sheet="1" objects="1" scenarios="1" selectLockedCells="1"/>
  <dataConsolidate/>
  <customSheetViews>
    <customSheetView guid="{ED49C49A-6049-47A5-8E7A-75CF87152D2E}" scale="90" fitToPage="1" hiddenRows="1" hiddenColumns="1" topLeftCell="B68">
      <selection activeCell="D75" sqref="D75"/>
      <pageMargins left="0.7" right="0.7" top="0.75" bottom="0.75" header="0.3" footer="0.3"/>
      <pageSetup scale="30" orientation="portrait" r:id="rId1"/>
      <headerFooter>
        <oddHeader>&amp;C&amp;G</oddHeader>
        <oddFooter>&amp;CFECHA DE ELABORACIÓN: &amp;D</oddFooter>
      </headerFooter>
    </customSheetView>
    <customSheetView guid="{E42DFDCF-263A-44ED-973B-7D34AF1F44E1}" scale="90" fitToPage="1" hiddenRows="1" hiddenColumns="1">
      <selection activeCell="B117" sqref="B117"/>
      <pageMargins left="0.7" right="0.7" top="0.75" bottom="0.75" header="0.3" footer="0.3"/>
      <pageSetup scale="30" orientation="portrait" r:id="rId2"/>
      <headerFooter>
        <oddHeader>&amp;C&amp;G</oddHeader>
        <oddFooter>&amp;CFECHA DE ELABORACIÓN: &amp;D</oddFooter>
      </headerFooter>
    </customSheetView>
    <customSheetView guid="{80E7DA02-1B60-4892-8DF8-F1D90CFB8D6E}" scale="80" fitToPage="1" hiddenRows="1" hiddenColumns="1" topLeftCell="A10">
      <selection activeCell="D14" sqref="D14:D16"/>
      <pageMargins left="0.7" right="0.7" top="0.75" bottom="0.75" header="0.3" footer="0.3"/>
      <pageSetup scale="30" orientation="portrait" r:id="rId3"/>
      <headerFooter>
        <oddHeader>&amp;C&amp;G</oddHeader>
        <oddFooter>&amp;CFECHA DE ELABORACIÓN: &amp;D</oddFooter>
      </headerFooter>
    </customSheetView>
    <customSheetView guid="{D74BCB23-1516-412E-B6F3-088F98D88FC8}" scale="80" fitToPage="1" hiddenRows="1" hiddenColumns="1" topLeftCell="A31">
      <selection activeCell="C44" sqref="C44"/>
      <pageMargins left="0.7" right="0.7" top="0.75" bottom="0.75" header="0.3" footer="0.3"/>
      <pageSetup scale="30" orientation="portrait" r:id="rId4"/>
      <headerFooter>
        <oddHeader>&amp;C&amp;G</oddHeader>
        <oddFooter>&amp;CFECHA DE ELABORACIÓN: &amp;D</oddFooter>
      </headerFooter>
    </customSheetView>
    <customSheetView guid="{1C6F7EB1-966B-4B9A-8DC7-91574CBFD378}" scale="90" fitToPage="1" hiddenRows="1" hiddenColumns="1">
      <pageMargins left="0.7" right="0.7" top="0.75" bottom="0.75" header="0.3" footer="0.3"/>
      <pageSetup scale="30" orientation="portrait" r:id="rId5"/>
      <headerFooter>
        <oddHeader>&amp;C&amp;G</oddHeader>
        <oddFooter>&amp;CFECHA DE ELABORACIÓN: &amp;D</oddFooter>
      </headerFooter>
    </customSheetView>
  </customSheetViews>
  <mergeCells count="49">
    <mergeCell ref="C106:U106"/>
    <mergeCell ref="C107:U107"/>
    <mergeCell ref="C108:U108"/>
    <mergeCell ref="C109:U109"/>
    <mergeCell ref="C100:U100"/>
    <mergeCell ref="C101:U101"/>
    <mergeCell ref="C102:U102"/>
    <mergeCell ref="C103:U103"/>
    <mergeCell ref="C104:U104"/>
    <mergeCell ref="C105:U105"/>
    <mergeCell ref="B98:U99"/>
    <mergeCell ref="J72:J73"/>
    <mergeCell ref="K72:U73"/>
    <mergeCell ref="J74:J75"/>
    <mergeCell ref="K74:U75"/>
    <mergeCell ref="J76:J77"/>
    <mergeCell ref="K76:U77"/>
    <mergeCell ref="J78:J81"/>
    <mergeCell ref="K78:U81"/>
    <mergeCell ref="J82:J83"/>
    <mergeCell ref="K82:U83"/>
    <mergeCell ref="B94:H95"/>
    <mergeCell ref="J47:J61"/>
    <mergeCell ref="K47:U61"/>
    <mergeCell ref="B64:H65"/>
    <mergeCell ref="B67:U68"/>
    <mergeCell ref="B70:B71"/>
    <mergeCell ref="D70:H70"/>
    <mergeCell ref="J70:U71"/>
    <mergeCell ref="L16:U16"/>
    <mergeCell ref="B39:U40"/>
    <mergeCell ref="J44:J46"/>
    <mergeCell ref="K44:U46"/>
    <mergeCell ref="B42:B43"/>
    <mergeCell ref="D42:H42"/>
    <mergeCell ref="J42:U43"/>
    <mergeCell ref="C4:J4"/>
    <mergeCell ref="M4:O4"/>
    <mergeCell ref="B6:U7"/>
    <mergeCell ref="B9:I9"/>
    <mergeCell ref="B2:U2"/>
    <mergeCell ref="L13:U13"/>
    <mergeCell ref="L14:U14"/>
    <mergeCell ref="L15:U15"/>
    <mergeCell ref="B11:B12"/>
    <mergeCell ref="C11:D11"/>
    <mergeCell ref="E11:F11"/>
    <mergeCell ref="H11:H12"/>
    <mergeCell ref="L11:U12"/>
  </mergeCells>
  <pageMargins left="0.7" right="0.7" top="0.75" bottom="0.75" header="0.3" footer="0.3"/>
  <pageSetup scale="30" orientation="portrait" horizontalDpi="4294967295" verticalDpi="4294967295" r:id="rId6"/>
  <headerFooter>
    <oddHeader>&amp;C&amp;G</oddHeader>
    <oddFooter>&amp;CFECHA DE ELABORACIÓN: &amp;D</oddFooter>
  </headerFooter>
  <drawing r:id="rId7"/>
  <legacyDrawingHF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115"/>
  <sheetViews>
    <sheetView zoomScaleNormal="100" workbookViewId="0">
      <selection activeCell="F11" sqref="F11"/>
    </sheetView>
  </sheetViews>
  <sheetFormatPr baseColWidth="10" defaultColWidth="0" defaultRowHeight="15" zeroHeight="1"/>
  <cols>
    <col min="1" max="1" width="4.5703125" style="1" customWidth="1"/>
    <col min="2" max="2" width="3" style="1" bestFit="1" customWidth="1"/>
    <col min="3" max="3" width="58.85546875" style="1" bestFit="1" customWidth="1"/>
    <col min="4" max="4" width="25" style="1" customWidth="1"/>
    <col min="5" max="7" width="20.7109375" style="1" customWidth="1"/>
    <col min="8" max="8" width="27.28515625" style="1" customWidth="1"/>
    <col min="9" max="9" width="24.5703125" style="1" customWidth="1"/>
    <col min="10" max="11" width="11.42578125" style="1" customWidth="1"/>
    <col min="12" max="16384" width="11.42578125" style="1" hidden="1"/>
  </cols>
  <sheetData>
    <row r="1" spans="2:10"/>
    <row r="2" spans="2:10"/>
    <row r="3" spans="2:10" ht="18.75">
      <c r="B3" s="97"/>
      <c r="C3" s="179" t="s">
        <v>592</v>
      </c>
      <c r="D3" s="179"/>
      <c r="E3" s="179"/>
      <c r="F3" s="179"/>
      <c r="G3" s="179"/>
      <c r="H3" s="179"/>
      <c r="I3" s="179"/>
    </row>
    <row r="4" spans="2:10"/>
    <row r="5" spans="2:10" ht="19.5">
      <c r="C5" s="98" t="str">
        <f>+[5]RPP_2015!B4</f>
        <v>ESTADO:</v>
      </c>
      <c r="D5" s="99" t="str">
        <f>+RPP_2018!C4</f>
        <v>COLIMA</v>
      </c>
      <c r="E5" s="100"/>
      <c r="F5" s="101"/>
      <c r="G5" s="101"/>
    </row>
    <row r="6" spans="2:10" ht="19.5">
      <c r="C6" s="98" t="s">
        <v>32</v>
      </c>
      <c r="D6" s="102" t="str">
        <f>+RPP_2018!M4</f>
        <v>MARZO</v>
      </c>
      <c r="E6" s="103"/>
      <c r="F6" s="101"/>
      <c r="G6" s="101"/>
    </row>
    <row r="7" spans="2:10" ht="20.25" thickBot="1">
      <c r="C7" s="98"/>
      <c r="D7" s="104"/>
      <c r="E7" s="101"/>
      <c r="F7" s="101"/>
      <c r="G7" s="101"/>
    </row>
    <row r="8" spans="2:10" ht="19.5" customHeight="1" thickBot="1">
      <c r="C8" s="217" t="s">
        <v>577</v>
      </c>
      <c r="D8" s="218"/>
      <c r="E8" s="218"/>
      <c r="F8" s="218"/>
      <c r="G8" s="218"/>
      <c r="H8" s="219"/>
    </row>
    <row r="9" spans="2:10"/>
    <row r="10" spans="2:10" ht="51">
      <c r="C10" s="135" t="s">
        <v>33</v>
      </c>
      <c r="D10" s="136" t="s">
        <v>34</v>
      </c>
      <c r="E10" s="136" t="s">
        <v>595</v>
      </c>
      <c r="F10" s="136" t="s">
        <v>35</v>
      </c>
      <c r="G10" s="136" t="s">
        <v>36</v>
      </c>
      <c r="H10" s="136" t="s">
        <v>37</v>
      </c>
      <c r="I10" s="136" t="s">
        <v>542</v>
      </c>
    </row>
    <row r="11" spans="2:10">
      <c r="C11" s="117" t="s">
        <v>46</v>
      </c>
      <c r="D11" s="28" t="s">
        <v>47</v>
      </c>
      <c r="E11" s="55">
        <f>+VLOOKUP($D$5,'[3]FIGURAS fijas'!$B$6:$R$37,2,0)</f>
        <v>35</v>
      </c>
      <c r="F11" s="29">
        <v>50</v>
      </c>
      <c r="G11" s="118">
        <f>+F11-E11</f>
        <v>15</v>
      </c>
      <c r="H11" s="119">
        <v>250000</v>
      </c>
      <c r="I11" s="120">
        <f>+IFERROR(H11/F11,0)</f>
        <v>5000</v>
      </c>
      <c r="J11" s="31"/>
    </row>
    <row r="12" spans="2:10">
      <c r="C12" s="117" t="s">
        <v>38</v>
      </c>
      <c r="D12" s="28" t="s">
        <v>39</v>
      </c>
      <c r="E12" s="55">
        <f>+VLOOKUP($D$5,'[3]FIGURAS fijas'!$B$6:$R$37,3,0)</f>
        <v>0</v>
      </c>
      <c r="F12" s="29">
        <v>0</v>
      </c>
      <c r="G12" s="118">
        <f t="shared" ref="G12:G28" si="0">+F12-E12</f>
        <v>0</v>
      </c>
      <c r="H12" s="119">
        <v>0</v>
      </c>
      <c r="I12" s="120">
        <f t="shared" ref="I12:I22" si="1">+IFERROR(H12/F12,0)</f>
        <v>0</v>
      </c>
      <c r="J12" s="31"/>
    </row>
    <row r="13" spans="2:10" ht="15" customHeight="1">
      <c r="C13" s="117" t="s">
        <v>40</v>
      </c>
      <c r="D13" s="28" t="s">
        <v>39</v>
      </c>
      <c r="E13" s="55">
        <f>+VLOOKUP($D$5,'[3]FIGURAS fijas'!$B$6:$R$37,4,0)</f>
        <v>11</v>
      </c>
      <c r="F13" s="29">
        <v>11</v>
      </c>
      <c r="G13" s="118">
        <f t="shared" si="0"/>
        <v>0</v>
      </c>
      <c r="H13" s="119">
        <v>55000</v>
      </c>
      <c r="I13" s="120">
        <f t="shared" si="1"/>
        <v>5000</v>
      </c>
      <c r="J13" s="31"/>
    </row>
    <row r="14" spans="2:10">
      <c r="C14" s="117" t="s">
        <v>41</v>
      </c>
      <c r="D14" s="28" t="s">
        <v>39</v>
      </c>
      <c r="E14" s="55">
        <f>+VLOOKUP($D$5,'[3]FIGURAS fijas'!$B$6:$R$37,5,0)</f>
        <v>0</v>
      </c>
      <c r="F14" s="29">
        <v>0</v>
      </c>
      <c r="G14" s="118">
        <f t="shared" si="0"/>
        <v>0</v>
      </c>
      <c r="H14" s="119">
        <v>0</v>
      </c>
      <c r="I14" s="120">
        <f t="shared" si="1"/>
        <v>0</v>
      </c>
      <c r="J14" s="31"/>
    </row>
    <row r="15" spans="2:10">
      <c r="C15" s="117" t="s">
        <v>42</v>
      </c>
      <c r="D15" s="28" t="s">
        <v>43</v>
      </c>
      <c r="E15" s="55">
        <f>+VLOOKUP($D$5,'[3]FIGURAS fijas'!$B$6:$R$37,6,0)</f>
        <v>3</v>
      </c>
      <c r="F15" s="29">
        <v>4</v>
      </c>
      <c r="G15" s="118">
        <f t="shared" si="0"/>
        <v>1</v>
      </c>
      <c r="H15" s="119">
        <v>11200</v>
      </c>
      <c r="I15" s="120">
        <f t="shared" si="1"/>
        <v>2800</v>
      </c>
      <c r="J15" s="31"/>
    </row>
    <row r="16" spans="2:10">
      <c r="C16" s="117" t="s">
        <v>44</v>
      </c>
      <c r="D16" s="28" t="s">
        <v>43</v>
      </c>
      <c r="E16" s="55">
        <f>+VLOOKUP($D$5,'[3]FIGURAS fijas'!$B$6:$R$37,7,0)</f>
        <v>2</v>
      </c>
      <c r="F16" s="29">
        <v>7</v>
      </c>
      <c r="G16" s="118">
        <f t="shared" si="0"/>
        <v>5</v>
      </c>
      <c r="H16" s="119">
        <v>19600</v>
      </c>
      <c r="I16" s="120">
        <f t="shared" si="1"/>
        <v>2800</v>
      </c>
      <c r="J16" s="31"/>
    </row>
    <row r="17" spans="3:10">
      <c r="C17" s="117" t="s">
        <v>45</v>
      </c>
      <c r="D17" s="28" t="s">
        <v>43</v>
      </c>
      <c r="E17" s="55">
        <f>+VLOOKUP($D$5,'[3]FIGURAS fijas'!$B$6:$R$37,8,0)</f>
        <v>10</v>
      </c>
      <c r="F17" s="29">
        <v>4</v>
      </c>
      <c r="G17" s="118">
        <f t="shared" si="0"/>
        <v>-6</v>
      </c>
      <c r="H17" s="119">
        <v>18000</v>
      </c>
      <c r="I17" s="120">
        <f t="shared" si="1"/>
        <v>4500</v>
      </c>
      <c r="J17" s="101"/>
    </row>
    <row r="18" spans="3:10">
      <c r="C18" s="117" t="s">
        <v>48</v>
      </c>
      <c r="D18" s="28" t="s">
        <v>49</v>
      </c>
      <c r="E18" s="55">
        <f>+VLOOKUP($D$5,'[3]FIGURAS fijas'!$B$6:$R$37,9,0)</f>
        <v>4</v>
      </c>
      <c r="F18" s="29">
        <v>4</v>
      </c>
      <c r="G18" s="118">
        <f t="shared" si="0"/>
        <v>0</v>
      </c>
      <c r="H18" s="119">
        <v>0</v>
      </c>
      <c r="I18" s="120">
        <f t="shared" si="1"/>
        <v>0</v>
      </c>
      <c r="J18" s="101"/>
    </row>
    <row r="19" spans="3:10">
      <c r="C19" s="117" t="s">
        <v>50</v>
      </c>
      <c r="D19" s="28" t="s">
        <v>49</v>
      </c>
      <c r="E19" s="55">
        <f>+VLOOKUP($D$5,'[3]FIGURAS fijas'!$B$6:$R$37,10,0)</f>
        <v>6</v>
      </c>
      <c r="F19" s="29">
        <v>6</v>
      </c>
      <c r="G19" s="118">
        <f t="shared" si="0"/>
        <v>0</v>
      </c>
      <c r="H19" s="119">
        <v>12600</v>
      </c>
      <c r="I19" s="120">
        <f t="shared" si="1"/>
        <v>2100</v>
      </c>
      <c r="J19" s="101"/>
    </row>
    <row r="20" spans="3:10">
      <c r="C20" s="117" t="s">
        <v>587</v>
      </c>
      <c r="D20" s="28" t="s">
        <v>51</v>
      </c>
      <c r="E20" s="55">
        <f>+VLOOKUP($D$5,'[3]FIGURAS fijas'!$B$6:$R$37,11,0)</f>
        <v>13</v>
      </c>
      <c r="F20" s="29">
        <v>13</v>
      </c>
      <c r="G20" s="118">
        <f t="shared" si="0"/>
        <v>0</v>
      </c>
      <c r="H20" s="119">
        <v>65000</v>
      </c>
      <c r="I20" s="120">
        <f t="shared" si="1"/>
        <v>5000</v>
      </c>
    </row>
    <row r="21" spans="3:10">
      <c r="C21" s="117" t="s">
        <v>588</v>
      </c>
      <c r="D21" s="28" t="s">
        <v>51</v>
      </c>
      <c r="E21" s="55">
        <f>+VLOOKUP($D$5,'[3]FIGURAS fijas'!$B$6:$R$37,12,0)</f>
        <v>2</v>
      </c>
      <c r="F21" s="29">
        <v>0</v>
      </c>
      <c r="G21" s="118">
        <f t="shared" si="0"/>
        <v>-2</v>
      </c>
      <c r="H21" s="119">
        <v>0</v>
      </c>
      <c r="I21" s="120">
        <f t="shared" si="1"/>
        <v>0</v>
      </c>
    </row>
    <row r="22" spans="3:10">
      <c r="C22" s="117" t="s">
        <v>589</v>
      </c>
      <c r="D22" s="28" t="s">
        <v>51</v>
      </c>
      <c r="E22" s="55">
        <f>+VLOOKUP($D$5,'[3]FIGURAS fijas'!$B$6:$R$37,13,0)</f>
        <v>3</v>
      </c>
      <c r="F22" s="29">
        <v>3</v>
      </c>
      <c r="G22" s="118">
        <f t="shared" si="0"/>
        <v>0</v>
      </c>
      <c r="H22" s="119">
        <v>15000</v>
      </c>
      <c r="I22" s="120">
        <f t="shared" si="1"/>
        <v>5000</v>
      </c>
    </row>
    <row r="23" spans="3:10">
      <c r="C23" s="117" t="s">
        <v>581</v>
      </c>
      <c r="D23" s="28" t="s">
        <v>586</v>
      </c>
      <c r="E23" s="55">
        <f>+VLOOKUP($D$5,'[3]FIGURAS fijas'!$B$6:$R$37,14,0)</f>
        <v>1</v>
      </c>
      <c r="F23" s="29">
        <v>0</v>
      </c>
      <c r="G23" s="118">
        <f t="shared" si="0"/>
        <v>-1</v>
      </c>
      <c r="H23" s="119">
        <v>0</v>
      </c>
      <c r="I23" s="120">
        <f t="shared" ref="I23:I28" si="2">+IFERROR(H23/F23,0)</f>
        <v>0</v>
      </c>
    </row>
    <row r="24" spans="3:10">
      <c r="C24" s="117" t="s">
        <v>582</v>
      </c>
      <c r="D24" s="28" t="s">
        <v>586</v>
      </c>
      <c r="E24" s="55">
        <f>+VLOOKUP($D$5,'[3]FIGURAS fijas'!$B$6:$R$37,15,0)</f>
        <v>5</v>
      </c>
      <c r="F24" s="29">
        <v>0</v>
      </c>
      <c r="G24" s="118">
        <f t="shared" si="0"/>
        <v>-5</v>
      </c>
      <c r="H24" s="119">
        <v>0</v>
      </c>
      <c r="I24" s="120">
        <f t="shared" si="2"/>
        <v>0</v>
      </c>
    </row>
    <row r="25" spans="3:10">
      <c r="C25" s="117" t="s">
        <v>583</v>
      </c>
      <c r="D25" s="28" t="s">
        <v>586</v>
      </c>
      <c r="E25" s="55">
        <f>+VLOOKUP($D$5,'[3]FIGURAS fijas'!$B$6:$R$37,16,0)</f>
        <v>1</v>
      </c>
      <c r="F25" s="29">
        <v>2</v>
      </c>
      <c r="G25" s="118">
        <f t="shared" si="0"/>
        <v>1</v>
      </c>
      <c r="H25" s="119">
        <v>10000</v>
      </c>
      <c r="I25" s="120">
        <f t="shared" si="2"/>
        <v>5000</v>
      </c>
    </row>
    <row r="26" spans="3:10">
      <c r="C26" s="117" t="s">
        <v>584</v>
      </c>
      <c r="D26" s="28" t="s">
        <v>585</v>
      </c>
      <c r="E26" s="55">
        <f>+VLOOKUP($D$5,'[3]FIGURAS fijas'!$B$6:$R$37,17,0)</f>
        <v>1</v>
      </c>
      <c r="F26" s="29">
        <v>1</v>
      </c>
      <c r="G26" s="118">
        <f t="shared" si="0"/>
        <v>0</v>
      </c>
      <c r="H26" s="119">
        <v>5000</v>
      </c>
      <c r="I26" s="120">
        <f t="shared" si="2"/>
        <v>5000</v>
      </c>
    </row>
    <row r="27" spans="3:10">
      <c r="C27" s="117" t="s">
        <v>605</v>
      </c>
      <c r="D27" s="28" t="s">
        <v>39</v>
      </c>
      <c r="E27" s="55">
        <f>+VLOOKUP($D$5,'[4]FIGURAS fijas'!$B$6:$T$37,18,0)</f>
        <v>0</v>
      </c>
      <c r="F27" s="29">
        <v>0</v>
      </c>
      <c r="G27" s="118">
        <f t="shared" si="0"/>
        <v>0</v>
      </c>
      <c r="H27" s="119">
        <v>0</v>
      </c>
      <c r="I27" s="120">
        <f t="shared" si="2"/>
        <v>0</v>
      </c>
    </row>
    <row r="28" spans="3:10">
      <c r="C28" s="117" t="s">
        <v>606</v>
      </c>
      <c r="D28" s="28" t="s">
        <v>39</v>
      </c>
      <c r="E28" s="55">
        <f>+VLOOKUP($D$5,'[4]FIGURAS fijas'!$B$6:$T$37,19,0)</f>
        <v>0</v>
      </c>
      <c r="F28" s="29">
        <v>0</v>
      </c>
      <c r="G28" s="118">
        <f t="shared" si="0"/>
        <v>0</v>
      </c>
      <c r="H28" s="119">
        <v>0</v>
      </c>
      <c r="I28" s="120">
        <f t="shared" si="2"/>
        <v>0</v>
      </c>
    </row>
    <row r="29" spans="3:10" ht="15.75" thickBot="1">
      <c r="C29" s="36" t="s">
        <v>52</v>
      </c>
      <c r="D29" s="106"/>
      <c r="E29" s="106">
        <f>SUM(E11:E28)</f>
        <v>97</v>
      </c>
      <c r="F29" s="106">
        <f>SUM(F11:F28)</f>
        <v>105</v>
      </c>
      <c r="G29" s="106">
        <f>SUM(G11:G28)</f>
        <v>8</v>
      </c>
    </row>
    <row r="30" spans="3:10" ht="15.75" thickBot="1">
      <c r="C30" s="220" t="s">
        <v>574</v>
      </c>
      <c r="D30" s="220"/>
      <c r="E30" s="220"/>
      <c r="F30" s="220"/>
      <c r="G30" s="220"/>
      <c r="H30" s="220"/>
      <c r="I30" s="220"/>
    </row>
    <row r="31" spans="3:10" ht="20.25" thickBot="1">
      <c r="C31" s="217" t="s">
        <v>57</v>
      </c>
      <c r="D31" s="218"/>
      <c r="E31" s="218"/>
      <c r="F31" s="218"/>
      <c r="G31" s="218"/>
      <c r="H31" s="219"/>
    </row>
    <row r="32" spans="3:10" ht="15.75" thickBot="1"/>
    <row r="33" spans="3:8" ht="25.5">
      <c r="C33" s="137" t="s">
        <v>53</v>
      </c>
      <c r="D33" s="138" t="s">
        <v>54</v>
      </c>
      <c r="E33" s="138" t="s">
        <v>58</v>
      </c>
      <c r="F33" s="139" t="s">
        <v>56</v>
      </c>
      <c r="G33" s="139" t="s">
        <v>542</v>
      </c>
    </row>
    <row r="34" spans="3:8">
      <c r="C34" s="27" t="s">
        <v>59</v>
      </c>
      <c r="D34" s="28" t="s">
        <v>47</v>
      </c>
      <c r="E34" s="29">
        <v>164</v>
      </c>
      <c r="F34" s="274">
        <v>286715</v>
      </c>
      <c r="G34" s="65">
        <f>+IFERROR(F34/E34,0)</f>
        <v>1748.2621951219512</v>
      </c>
    </row>
    <row r="35" spans="3:8">
      <c r="C35" s="32" t="s">
        <v>60</v>
      </c>
      <c r="D35" s="33" t="s">
        <v>47</v>
      </c>
      <c r="E35" s="34">
        <v>0</v>
      </c>
      <c r="F35" s="35" t="s">
        <v>634</v>
      </c>
      <c r="G35" s="66">
        <f t="shared" ref="G35:G41" si="3">+IFERROR(F35/E35,0)</f>
        <v>0</v>
      </c>
    </row>
    <row r="36" spans="3:8">
      <c r="C36" s="27" t="s">
        <v>61</v>
      </c>
      <c r="D36" s="28" t="s">
        <v>51</v>
      </c>
      <c r="E36" s="29">
        <v>19</v>
      </c>
      <c r="F36" s="274">
        <v>49880</v>
      </c>
      <c r="G36" s="65">
        <f t="shared" si="3"/>
        <v>2625.2631578947367</v>
      </c>
    </row>
    <row r="37" spans="3:8">
      <c r="C37" s="32" t="s">
        <v>62</v>
      </c>
      <c r="D37" s="33" t="s">
        <v>51</v>
      </c>
      <c r="E37" s="34">
        <v>11</v>
      </c>
      <c r="F37" s="275">
        <v>32410</v>
      </c>
      <c r="G37" s="66">
        <f t="shared" si="3"/>
        <v>2946.3636363636365</v>
      </c>
    </row>
    <row r="38" spans="3:8">
      <c r="C38" s="27" t="s">
        <v>63</v>
      </c>
      <c r="D38" s="28" t="s">
        <v>51</v>
      </c>
      <c r="E38" s="29">
        <v>10</v>
      </c>
      <c r="F38" s="274">
        <v>34910</v>
      </c>
      <c r="G38" s="65">
        <f t="shared" si="3"/>
        <v>3491</v>
      </c>
    </row>
    <row r="39" spans="3:8">
      <c r="C39" s="32" t="s">
        <v>64</v>
      </c>
      <c r="D39" s="33" t="s">
        <v>51</v>
      </c>
      <c r="E39" s="34">
        <v>0</v>
      </c>
      <c r="F39" s="35" t="s">
        <v>634</v>
      </c>
      <c r="G39" s="66">
        <f t="shared" si="3"/>
        <v>0</v>
      </c>
    </row>
    <row r="40" spans="3:8">
      <c r="C40" s="27" t="s">
        <v>65</v>
      </c>
      <c r="D40" s="28" t="s">
        <v>51</v>
      </c>
      <c r="E40" s="29">
        <v>0</v>
      </c>
      <c r="F40" s="30" t="s">
        <v>634</v>
      </c>
      <c r="G40" s="65">
        <f t="shared" si="3"/>
        <v>0</v>
      </c>
    </row>
    <row r="41" spans="3:8" ht="15.75" thickBot="1">
      <c r="C41" s="67" t="s">
        <v>66</v>
      </c>
      <c r="D41" s="68" t="s">
        <v>51</v>
      </c>
      <c r="E41" s="69">
        <v>7</v>
      </c>
      <c r="F41" s="276">
        <v>17255</v>
      </c>
      <c r="G41" s="70">
        <f t="shared" si="3"/>
        <v>2465</v>
      </c>
    </row>
    <row r="42" spans="3:8" ht="15.75" thickBot="1">
      <c r="C42" s="36" t="s">
        <v>52</v>
      </c>
      <c r="D42" s="105"/>
      <c r="E42" s="106">
        <f>+SUM(E34:E41)</f>
        <v>211</v>
      </c>
      <c r="F42" s="107">
        <f>+SUM(F34:F41)</f>
        <v>421170</v>
      </c>
    </row>
    <row r="43" spans="3:8" ht="15.75" thickBot="1"/>
    <row r="44" spans="3:8" ht="20.25" customHeight="1" thickBot="1">
      <c r="C44" s="217" t="s">
        <v>576</v>
      </c>
      <c r="D44" s="218"/>
      <c r="E44" s="218"/>
      <c r="F44" s="218"/>
      <c r="G44" s="218"/>
      <c r="H44" s="219"/>
    </row>
    <row r="45" spans="3:8" ht="15.75" thickBot="1"/>
    <row r="46" spans="3:8" ht="25.5">
      <c r="C46" s="137" t="s">
        <v>53</v>
      </c>
      <c r="D46" s="138" t="s">
        <v>54</v>
      </c>
      <c r="E46" s="138" t="s">
        <v>55</v>
      </c>
      <c r="F46" s="139" t="s">
        <v>56</v>
      </c>
      <c r="G46" s="139" t="s">
        <v>542</v>
      </c>
    </row>
    <row r="47" spans="3:8">
      <c r="C47" s="37" t="s">
        <v>629</v>
      </c>
      <c r="D47" s="38" t="s">
        <v>51</v>
      </c>
      <c r="E47" s="39">
        <v>22</v>
      </c>
      <c r="F47" s="274">
        <v>68350</v>
      </c>
      <c r="G47" s="65">
        <f>+IFERROR(F47/E47,0)</f>
        <v>3106.818181818182</v>
      </c>
    </row>
    <row r="48" spans="3:8">
      <c r="C48" s="40" t="s">
        <v>630</v>
      </c>
      <c r="D48" s="41" t="s">
        <v>51</v>
      </c>
      <c r="E48" s="42">
        <v>6</v>
      </c>
      <c r="F48" s="275">
        <v>12840</v>
      </c>
      <c r="G48" s="66">
        <f t="shared" ref="G48:G53" si="4">+IFERROR(F48/E48,0)</f>
        <v>2140</v>
      </c>
    </row>
    <row r="49" spans="2:8">
      <c r="C49" s="37" t="s">
        <v>631</v>
      </c>
      <c r="D49" s="38" t="s">
        <v>632</v>
      </c>
      <c r="E49" s="39">
        <v>44</v>
      </c>
      <c r="F49" s="274">
        <v>33464</v>
      </c>
      <c r="G49" s="65">
        <f t="shared" si="4"/>
        <v>760.5454545454545</v>
      </c>
    </row>
    <row r="50" spans="2:8">
      <c r="C50" s="40" t="s">
        <v>633</v>
      </c>
      <c r="D50" s="41" t="s">
        <v>47</v>
      </c>
      <c r="E50" s="42">
        <v>35</v>
      </c>
      <c r="F50" s="275">
        <v>19470</v>
      </c>
      <c r="G50" s="66">
        <f t="shared" si="4"/>
        <v>556.28571428571433</v>
      </c>
    </row>
    <row r="51" spans="2:8">
      <c r="C51" s="37"/>
      <c r="D51" s="38"/>
      <c r="E51" s="39">
        <v>0</v>
      </c>
      <c r="F51" s="30">
        <v>0</v>
      </c>
      <c r="G51" s="65">
        <f t="shared" si="4"/>
        <v>0</v>
      </c>
    </row>
    <row r="52" spans="2:8">
      <c r="C52" s="40"/>
      <c r="D52" s="41"/>
      <c r="E52" s="42">
        <v>0</v>
      </c>
      <c r="F52" s="35">
        <v>0</v>
      </c>
      <c r="G52" s="66">
        <f t="shared" si="4"/>
        <v>0</v>
      </c>
    </row>
    <row r="53" spans="2:8" ht="15.75" thickBot="1">
      <c r="C53" s="71"/>
      <c r="D53" s="72"/>
      <c r="E53" s="73">
        <v>0</v>
      </c>
      <c r="F53" s="74">
        <v>0</v>
      </c>
      <c r="G53" s="75">
        <f t="shared" si="4"/>
        <v>0</v>
      </c>
    </row>
    <row r="54" spans="2:8" ht="15.75" thickBot="1">
      <c r="C54" s="36" t="s">
        <v>52</v>
      </c>
      <c r="D54" s="105"/>
      <c r="E54" s="106">
        <f>+SUM(E47:E53)</f>
        <v>107</v>
      </c>
      <c r="F54" s="107">
        <f>+SUM(F47:F53)</f>
        <v>134124</v>
      </c>
    </row>
    <row r="55" spans="2:8"/>
    <row r="56" spans="2:8" ht="15.75" thickBot="1">
      <c r="E56" s="108"/>
      <c r="F56" s="108"/>
      <c r="G56" s="108"/>
    </row>
    <row r="57" spans="2:8" ht="19.5">
      <c r="B57" s="211" t="s">
        <v>67</v>
      </c>
      <c r="C57" s="212"/>
      <c r="D57" s="212"/>
      <c r="E57" s="212"/>
      <c r="F57" s="212"/>
      <c r="G57" s="212"/>
      <c r="H57" s="213"/>
    </row>
    <row r="58" spans="2:8">
      <c r="B58" s="109">
        <v>1</v>
      </c>
      <c r="C58" s="214"/>
      <c r="D58" s="215"/>
      <c r="E58" s="215"/>
      <c r="F58" s="215"/>
      <c r="G58" s="215"/>
      <c r="H58" s="216"/>
    </row>
    <row r="59" spans="2:8">
      <c r="B59" s="109">
        <v>2</v>
      </c>
      <c r="C59" s="214" t="s">
        <v>625</v>
      </c>
      <c r="D59" s="215"/>
      <c r="E59" s="215"/>
      <c r="F59" s="215"/>
      <c r="G59" s="215"/>
      <c r="H59" s="216"/>
    </row>
    <row r="60" spans="2:8">
      <c r="B60" s="109">
        <v>3</v>
      </c>
      <c r="C60" s="214" t="s">
        <v>626</v>
      </c>
      <c r="D60" s="215"/>
      <c r="E60" s="215"/>
      <c r="F60" s="215"/>
      <c r="G60" s="215"/>
      <c r="H60" s="216"/>
    </row>
    <row r="61" spans="2:8">
      <c r="B61" s="109">
        <v>4</v>
      </c>
      <c r="C61" s="214"/>
      <c r="D61" s="215"/>
      <c r="E61" s="215"/>
      <c r="F61" s="215"/>
      <c r="G61" s="215"/>
      <c r="H61" s="216"/>
    </row>
    <row r="62" spans="2:8">
      <c r="B62" s="109">
        <v>5</v>
      </c>
      <c r="C62" s="214"/>
      <c r="D62" s="215"/>
      <c r="E62" s="215"/>
      <c r="F62" s="215"/>
      <c r="G62" s="215"/>
      <c r="H62" s="216"/>
    </row>
    <row r="63" spans="2:8">
      <c r="B63" s="109">
        <v>6</v>
      </c>
      <c r="C63" s="214" t="s">
        <v>627</v>
      </c>
      <c r="D63" s="215"/>
      <c r="E63" s="215"/>
      <c r="F63" s="215"/>
      <c r="G63" s="215"/>
      <c r="H63" s="216"/>
    </row>
    <row r="64" spans="2:8">
      <c r="B64" s="109">
        <v>7</v>
      </c>
      <c r="C64" s="214" t="s">
        <v>628</v>
      </c>
      <c r="D64" s="215"/>
      <c r="E64" s="215"/>
      <c r="F64" s="215"/>
      <c r="G64" s="215"/>
      <c r="H64" s="216"/>
    </row>
    <row r="65" spans="2:8">
      <c r="B65" s="109">
        <v>8</v>
      </c>
      <c r="C65" s="214"/>
      <c r="D65" s="215"/>
      <c r="E65" s="215"/>
      <c r="F65" s="215"/>
      <c r="G65" s="215"/>
      <c r="H65" s="216"/>
    </row>
    <row r="66" spans="2:8">
      <c r="B66" s="109">
        <v>9</v>
      </c>
      <c r="C66" s="214"/>
      <c r="D66" s="215"/>
      <c r="E66" s="215"/>
      <c r="F66" s="215"/>
      <c r="G66" s="215"/>
      <c r="H66" s="216"/>
    </row>
    <row r="67" spans="2:8" ht="15.75" thickBot="1">
      <c r="B67" s="110">
        <v>10</v>
      </c>
      <c r="C67" s="208"/>
      <c r="D67" s="209"/>
      <c r="E67" s="209"/>
      <c r="F67" s="209"/>
      <c r="G67" s="209"/>
      <c r="H67" s="210"/>
    </row>
    <row r="68" spans="2:8"/>
    <row r="69" spans="2:8" ht="19.5">
      <c r="C69" s="43" t="s">
        <v>30</v>
      </c>
      <c r="D69" s="23"/>
    </row>
    <row r="70" spans="2:8"/>
    <row r="71" spans="2:8"/>
    <row r="72" spans="2:8"/>
    <row r="73" spans="2:8"/>
    <row r="74" spans="2:8" ht="21">
      <c r="C74" s="24"/>
      <c r="D74" s="25"/>
    </row>
    <row r="75" spans="2:8">
      <c r="C75" s="26" t="s">
        <v>31</v>
      </c>
      <c r="D75" s="26"/>
    </row>
    <row r="76" spans="2:8"/>
    <row r="77" spans="2:8"/>
    <row r="78" spans="2:8" hidden="1"/>
    <row r="79" spans="2:8" hidden="1"/>
    <row r="80" spans="2:8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/>
    <row r="105"/>
    <row r="106"/>
    <row r="107"/>
    <row r="108"/>
    <row r="109"/>
    <row r="110"/>
    <row r="111"/>
    <row r="112"/>
    <row r="113"/>
    <row r="114"/>
    <row r="115"/>
  </sheetData>
  <sheetProtection password="E727" sheet="1" objects="1" scenarios="1" selectLockedCells="1"/>
  <customSheetViews>
    <customSheetView guid="{ED49C49A-6049-47A5-8E7A-75CF87152D2E}" fitToPage="1" hiddenRows="1" hiddenColumns="1" topLeftCell="A60">
      <selection activeCell="C79" sqref="C79"/>
      <pageMargins left="0.70866141732283472" right="0.70866141732283472" top="0.74803149606299213" bottom="0.74803149606299213" header="0.31496062992125984" footer="0.31496062992125984"/>
      <printOptions horizontalCentered="1" verticalCentered="1"/>
      <pageSetup scale="49" orientation="portrait" r:id="rId1"/>
      <headerFooter>
        <oddHeader>&amp;C&amp;G</oddHeader>
        <oddFooter>&amp;CFECHA DE ELABORACIÓN: &amp;D</oddFooter>
      </headerFooter>
    </customSheetView>
    <customSheetView guid="{E42DFDCF-263A-44ED-973B-7D34AF1F44E1}" fitToPage="1" hiddenRows="1">
      <pageMargins left="0.70866141732283472" right="0.70866141732283472" top="0.74803149606299213" bottom="0.74803149606299213" header="0.31496062992125984" footer="0.31496062992125984"/>
      <printOptions horizontalCentered="1" verticalCentered="1"/>
      <pageSetup scale="49" orientation="portrait" r:id="rId2"/>
      <headerFooter>
        <oddHeader>&amp;C&amp;G</oddHeader>
        <oddFooter>&amp;CFECHA DE ELABORACIÓN: &amp;D</oddFooter>
      </headerFooter>
    </customSheetView>
    <customSheetView guid="{80E7DA02-1B60-4892-8DF8-F1D90CFB8D6E}" fitToPage="1" hiddenRows="1">
      <selection activeCell="C10" sqref="C10"/>
      <pageMargins left="0.70866141732283472" right="0.70866141732283472" top="0.74803149606299213" bottom="0.74803149606299213" header="0.31496062992125984" footer="0.31496062992125984"/>
      <printOptions horizontalCentered="1" verticalCentered="1"/>
      <pageSetup scale="49" orientation="portrait" r:id="rId3"/>
      <headerFooter>
        <oddHeader>&amp;C&amp;G</oddHeader>
        <oddFooter>&amp;CFECHA DE ELABORACIÓN: &amp;D</oddFooter>
      </headerFooter>
    </customSheetView>
    <customSheetView guid="{D74BCB23-1516-412E-B6F3-088F98D88FC8}" fitToPage="1" hiddenRows="1">
      <selection activeCell="C10" sqref="C10"/>
      <pageMargins left="0.70866141732283472" right="0.70866141732283472" top="0.74803149606299213" bottom="0.74803149606299213" header="0.31496062992125984" footer="0.31496062992125984"/>
      <printOptions horizontalCentered="1" verticalCentered="1"/>
      <pageSetup scale="49" orientation="portrait" r:id="rId4"/>
      <headerFooter>
        <oddHeader>&amp;C&amp;G</oddHeader>
        <oddFooter>&amp;CFECHA DE ELABORACIÓN: &amp;D</oddFooter>
      </headerFooter>
    </customSheetView>
    <customSheetView guid="{1C6F7EB1-966B-4B9A-8DC7-91574CBFD378}" fitToPage="1" hiddenRows="1">
      <pageMargins left="0.70866141732283472" right="0.70866141732283472" top="0.74803149606299213" bottom="0.74803149606299213" header="0.31496062992125984" footer="0.31496062992125984"/>
      <printOptions horizontalCentered="1" verticalCentered="1"/>
      <pageSetup scale="49" orientation="portrait" r:id="rId5"/>
      <headerFooter>
        <oddHeader>&amp;C&amp;G</oddHeader>
        <oddFooter>&amp;CFECHA DE ELABORACIÓN: &amp;D</oddFooter>
      </headerFooter>
    </customSheetView>
  </customSheetViews>
  <mergeCells count="16">
    <mergeCell ref="C44:H44"/>
    <mergeCell ref="C30:I30"/>
    <mergeCell ref="C3:I3"/>
    <mergeCell ref="C65:H65"/>
    <mergeCell ref="C66:H66"/>
    <mergeCell ref="C8:H8"/>
    <mergeCell ref="C31:H31"/>
    <mergeCell ref="C67:H67"/>
    <mergeCell ref="B57:H57"/>
    <mergeCell ref="C64:H64"/>
    <mergeCell ref="C58:H58"/>
    <mergeCell ref="C59:H59"/>
    <mergeCell ref="C60:H60"/>
    <mergeCell ref="C61:H61"/>
    <mergeCell ref="C62:H62"/>
    <mergeCell ref="C63:H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r:id="rId6"/>
  <headerFooter>
    <oddHeader>&amp;C&amp;G</oddHeader>
    <oddFooter>&amp;CFECHA DE ELABORACIÓN: &amp;D</oddFooter>
  </headerFooter>
  <legacyDrawingHF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71"/>
  <sheetViews>
    <sheetView zoomScaleNormal="100" workbookViewId="0">
      <selection activeCell="G53" sqref="G53"/>
    </sheetView>
  </sheetViews>
  <sheetFormatPr baseColWidth="10" defaultColWidth="0" defaultRowHeight="15" zeroHeight="1"/>
  <cols>
    <col min="1" max="1" width="11.42578125" style="1" customWidth="1"/>
    <col min="2" max="2" width="25.85546875" style="1" bestFit="1" customWidth="1"/>
    <col min="3" max="3" width="30.7109375" style="1" customWidth="1"/>
    <col min="4" max="4" width="45" style="1" customWidth="1"/>
    <col min="5" max="7" width="30.7109375" style="1" customWidth="1"/>
    <col min="8" max="9" width="11.42578125" style="1" customWidth="1"/>
    <col min="10" max="10" width="36.140625" style="1" hidden="1" customWidth="1"/>
    <col min="11" max="11" width="0" style="1" hidden="1" customWidth="1"/>
    <col min="12" max="16384" width="11.42578125" style="1" hidden="1"/>
  </cols>
  <sheetData>
    <row r="1" spans="2:11"/>
    <row r="2" spans="2:11"/>
    <row r="3" spans="2:11" ht="18.75">
      <c r="B3" s="179" t="s">
        <v>593</v>
      </c>
      <c r="C3" s="179"/>
      <c r="D3" s="179"/>
      <c r="E3" s="179"/>
      <c r="F3" s="179"/>
      <c r="G3" s="179"/>
    </row>
    <row r="4" spans="2:11"/>
    <row r="5" spans="2:11" ht="23.25">
      <c r="B5" s="58" t="s">
        <v>0</v>
      </c>
      <c r="C5" s="233" t="str">
        <f>+RPP_2018!C4</f>
        <v>COLIMA</v>
      </c>
      <c r="D5" s="233"/>
    </row>
    <row r="6" spans="2:11" ht="23.25">
      <c r="B6" s="58" t="s">
        <v>32</v>
      </c>
      <c r="C6" s="233" t="str">
        <f>+RPP_2018!M4</f>
        <v>MARZO</v>
      </c>
      <c r="D6" s="233"/>
    </row>
    <row r="7" spans="2:11"/>
    <row r="8" spans="2:11">
      <c r="B8" s="234" t="s">
        <v>510</v>
      </c>
      <c r="C8" s="234"/>
      <c r="D8" s="234"/>
      <c r="E8" s="234"/>
      <c r="F8" s="234"/>
      <c r="G8" s="234"/>
    </row>
    <row r="9" spans="2:11">
      <c r="B9" s="140" t="s">
        <v>68</v>
      </c>
      <c r="C9" s="140" t="s">
        <v>512</v>
      </c>
      <c r="D9" s="140" t="s">
        <v>69</v>
      </c>
      <c r="E9" s="140" t="s">
        <v>511</v>
      </c>
      <c r="F9" s="140" t="s">
        <v>513</v>
      </c>
      <c r="G9" s="140" t="s">
        <v>514</v>
      </c>
      <c r="K9" s="49"/>
    </row>
    <row r="10" spans="2:11" hidden="1">
      <c r="B10" s="141">
        <v>1000</v>
      </c>
      <c r="C10" s="47">
        <f>+RPP_2018!C44</f>
        <v>0</v>
      </c>
      <c r="D10" s="48">
        <f>+RPP_2018!D44</f>
        <v>0</v>
      </c>
      <c r="E10" s="48">
        <f>+RPP_2018!E44</f>
        <v>0</v>
      </c>
      <c r="F10" s="48">
        <f>+RPP_2018!F44</f>
        <v>0</v>
      </c>
      <c r="G10" s="47">
        <f>+D10-E10-F10</f>
        <v>0</v>
      </c>
      <c r="K10" s="60"/>
    </row>
    <row r="11" spans="2:11" hidden="1">
      <c r="B11" s="141">
        <v>2000</v>
      </c>
      <c r="C11" s="47">
        <f>+RPP_2018!C45</f>
        <v>0</v>
      </c>
      <c r="D11" s="48">
        <f>+RPP_2018!D45</f>
        <v>0</v>
      </c>
      <c r="E11" s="48">
        <f>+RPP_2018!E45</f>
        <v>0</v>
      </c>
      <c r="F11" s="48">
        <f>+RPP_2018!F45</f>
        <v>0</v>
      </c>
      <c r="G11" s="47">
        <f>+D11-E11-F11</f>
        <v>0</v>
      </c>
      <c r="K11" s="60"/>
    </row>
    <row r="12" spans="2:11" hidden="1">
      <c r="B12" s="141">
        <v>3000</v>
      </c>
      <c r="C12" s="47">
        <f>+RPP_2018!C46</f>
        <v>0</v>
      </c>
      <c r="D12" s="48">
        <f>+RPP_2018!D46</f>
        <v>0</v>
      </c>
      <c r="E12" s="48">
        <f>+RPP_2018!E46</f>
        <v>0</v>
      </c>
      <c r="F12" s="48">
        <f>+RPP_2018!F46</f>
        <v>0</v>
      </c>
      <c r="G12" s="47">
        <f>+D12-E12-F12</f>
        <v>0</v>
      </c>
      <c r="K12" s="60"/>
    </row>
    <row r="13" spans="2:11">
      <c r="B13" s="142">
        <v>4000</v>
      </c>
      <c r="C13" s="47">
        <f>+RPP_2018!C47</f>
        <v>11995686.439999999</v>
      </c>
      <c r="D13" s="48">
        <f>+RPP_2018!D47</f>
        <v>2076972.9</v>
      </c>
      <c r="E13" s="48">
        <f>+RPP_2018!E47</f>
        <v>1996542</v>
      </c>
      <c r="F13" s="48">
        <f>+RPP_2018!F47</f>
        <v>80430.899999999994</v>
      </c>
      <c r="G13" s="47">
        <f>+D13-E13-F13</f>
        <v>0</v>
      </c>
      <c r="K13" s="60"/>
    </row>
    <row r="14" spans="2:11">
      <c r="B14" s="143" t="s">
        <v>25</v>
      </c>
      <c r="C14" s="144">
        <f>+SUM(C10:C13)</f>
        <v>11995686.439999999</v>
      </c>
      <c r="D14" s="144">
        <f>+SUM(D10:D13)</f>
        <v>2076972.9</v>
      </c>
      <c r="E14" s="144">
        <f>+SUM(E10:E13)</f>
        <v>1996542</v>
      </c>
      <c r="F14" s="144">
        <f>+SUM(F10:F13)</f>
        <v>80430.899999999994</v>
      </c>
      <c r="G14" s="144">
        <f>+SUM(G10:G13)</f>
        <v>0</v>
      </c>
    </row>
    <row r="15" spans="2:11">
      <c r="B15" s="52"/>
      <c r="C15" s="53"/>
      <c r="D15" s="53"/>
      <c r="E15" s="53"/>
      <c r="F15" s="53"/>
      <c r="G15" s="53"/>
    </row>
    <row r="16" spans="2:11">
      <c r="B16" s="234" t="s">
        <v>521</v>
      </c>
      <c r="C16" s="234"/>
      <c r="D16" s="234"/>
      <c r="E16" s="234"/>
      <c r="F16" s="234"/>
      <c r="G16" s="234"/>
    </row>
    <row r="17" spans="2:7" ht="15.75" thickBot="1">
      <c r="B17" s="77"/>
      <c r="C17" s="77"/>
      <c r="D17" s="77"/>
      <c r="E17" s="77"/>
      <c r="F17" s="77"/>
      <c r="G17" s="77"/>
    </row>
    <row r="18" spans="2:7" ht="15.75">
      <c r="B18" s="145" t="s">
        <v>34</v>
      </c>
      <c r="C18" s="146" t="s">
        <v>70</v>
      </c>
      <c r="D18" s="235" t="s">
        <v>71</v>
      </c>
      <c r="E18" s="235"/>
      <c r="F18" s="235"/>
      <c r="G18" s="147" t="s">
        <v>515</v>
      </c>
    </row>
    <row r="19" spans="2:7" ht="15" hidden="1" customHeight="1">
      <c r="B19" s="223" t="str">
        <f>+[6]CALENDARIO!$C$19</f>
        <v>ATENCION A LA DEMANDA</v>
      </c>
      <c r="C19" s="61">
        <f>+[6]CALENDARIO!$D$19</f>
        <v>21101</v>
      </c>
      <c r="D19" s="224" t="str">
        <f>+VLOOKUP(C19,[7]CATALOGO!C5:D441,2,0)</f>
        <v>MATERIALES Y ÚTILES DE OFICINA</v>
      </c>
      <c r="E19" s="224"/>
      <c r="F19" s="224"/>
      <c r="G19" s="56">
        <v>0</v>
      </c>
    </row>
    <row r="20" spans="2:7" ht="15" hidden="1" customHeight="1">
      <c r="B20" s="223"/>
      <c r="C20" s="61">
        <v>21401</v>
      </c>
      <c r="D20" s="224" t="str">
        <f>+VLOOKUP(C20,[7]CATALOGO!C6:D442,2,0)</f>
        <v>MATERIALES Y ÚTILES PARA EL PROCESAMIENTO EN EQUIPOS Y BIENES INFORMÁTICOS</v>
      </c>
      <c r="E20" s="224"/>
      <c r="F20" s="224"/>
      <c r="G20" s="56">
        <v>0</v>
      </c>
    </row>
    <row r="21" spans="2:7" ht="15" hidden="1" customHeight="1">
      <c r="B21" s="223"/>
      <c r="C21" s="61">
        <v>21501</v>
      </c>
      <c r="D21" s="224" t="str">
        <f>+VLOOKUP(C21,[7]CATALOGO!C7:D443,2,0)</f>
        <v>MATERIAL DE APOYO INFORMATIVO</v>
      </c>
      <c r="E21" s="224"/>
      <c r="F21" s="224"/>
      <c r="G21" s="56">
        <v>0</v>
      </c>
    </row>
    <row r="22" spans="2:7" ht="15" hidden="1" customHeight="1">
      <c r="B22" s="223"/>
      <c r="C22" s="61">
        <v>27101</v>
      </c>
      <c r="D22" s="224" t="str">
        <f>+VLOOKUP(C22,[7]CATALOGO!C7:D443,2,0)</f>
        <v>VESTUARIO Y UNIFORMES</v>
      </c>
      <c r="E22" s="224"/>
      <c r="F22" s="224"/>
      <c r="G22" s="56">
        <v>0</v>
      </c>
    </row>
    <row r="23" spans="2:7" ht="15" hidden="1" customHeight="1">
      <c r="B23" s="223"/>
      <c r="C23" s="61">
        <v>26102</v>
      </c>
      <c r="D23" s="224" t="str">
        <f>+VLOOKUP(C23,[7]CATALOGO!C8:D444,2,0)</f>
        <v>COMBUSTIBLES, LUBRICANTES Y ADITIVOS PARA VEHÍCULOS TERRESTRES, AÉREOS, MARÍTIMOS, LACUSTRES Y FLUVIALES DESTINADOS A SERVICIOS PÚBLICOS Y LA OPERACIÓN DE PROGRAMAS PÚBLICOS</v>
      </c>
      <c r="E23" s="224"/>
      <c r="F23" s="224"/>
      <c r="G23" s="56">
        <v>0</v>
      </c>
    </row>
    <row r="24" spans="2:7" ht="15" hidden="1" customHeight="1">
      <c r="B24" s="223"/>
      <c r="C24" s="61">
        <v>33104</v>
      </c>
      <c r="D24" s="224" t="str">
        <f>+VLOOKUP(C24,[7]CATALOGO!C9:D445,2,0)</f>
        <v>OTRAS ASESORÍAS PARA LA OPERACIÓN DE PROGRAMAS</v>
      </c>
      <c r="E24" s="224"/>
      <c r="F24" s="224"/>
      <c r="G24" s="56">
        <v>0</v>
      </c>
    </row>
    <row r="25" spans="2:7" ht="15" hidden="1" customHeight="1">
      <c r="B25" s="223"/>
      <c r="C25" s="61">
        <v>33301</v>
      </c>
      <c r="D25" s="224" t="str">
        <f>+VLOOKUP(C25,[7]CATALOGO!C10:D446,2,0)</f>
        <v>SERVICIOS DE INFORMÁTICA</v>
      </c>
      <c r="E25" s="224"/>
      <c r="F25" s="224"/>
      <c r="G25" s="56">
        <v>0</v>
      </c>
    </row>
    <row r="26" spans="2:7" ht="15" hidden="1" customHeight="1">
      <c r="B26" s="223"/>
      <c r="C26" s="61">
        <v>35201</v>
      </c>
      <c r="D26" s="224" t="str">
        <f>+VLOOKUP(C26,[7]CATALOGO!C11:D447,2,0)</f>
        <v>MANTENIMIENTO Y CONSERVACIÓN DE MOBILIARIO Y EQUIPO DE ADMINISTRACIÓN</v>
      </c>
      <c r="E26" s="224"/>
      <c r="F26" s="224"/>
      <c r="G26" s="56">
        <v>0</v>
      </c>
    </row>
    <row r="27" spans="2:7" ht="15" hidden="1" customHeight="1">
      <c r="B27" s="223"/>
      <c r="C27" s="61">
        <v>35501</v>
      </c>
      <c r="D27" s="224" t="str">
        <f>+VLOOKUP(C27,[7]CATALOGO!C12:D448,2,0)</f>
        <v>MANTENIMIENTO Y CONSERVACIÓN DE VEHÍCULOS TERRESTRES, AÉREOS, MARÍTIMOS, LACUSTRES Y FLUVIALES</v>
      </c>
      <c r="E27" s="224"/>
      <c r="F27" s="224"/>
      <c r="G27" s="56">
        <v>0</v>
      </c>
    </row>
    <row r="28" spans="2:7" ht="15" hidden="1" customHeight="1">
      <c r="B28" s="223"/>
      <c r="C28" s="61">
        <v>38301</v>
      </c>
      <c r="D28" s="224" t="str">
        <f>+VLOOKUP(C28,[7]CATALOGO!C13:D449,2,0)</f>
        <v>CONGRESOS Y CONVENCIONES</v>
      </c>
      <c r="E28" s="224"/>
      <c r="F28" s="224"/>
      <c r="G28" s="56">
        <v>0</v>
      </c>
    </row>
    <row r="29" spans="2:7" ht="15" hidden="1" customHeight="1">
      <c r="B29" s="223"/>
      <c r="C29" s="61">
        <f>+[6]CALENDARIO!$D$20</f>
        <v>33604</v>
      </c>
      <c r="D29" s="224" t="str">
        <f>+VLOOKUP(C29,[7]CATALOGO!C11:D447,2,0)</f>
        <v>IMPRESIÓN Y ELABORACIÓN DE MATERIAL INFORMATIVO DERIVADO DE LA OPERACIÓN Y ADMINISTRACIÓN DE LAS DEPENDENCIAS Y ENTIDADES</v>
      </c>
      <c r="E29" s="225"/>
      <c r="F29" s="225"/>
      <c r="G29" s="56">
        <v>0</v>
      </c>
    </row>
    <row r="30" spans="2:7" ht="15" customHeight="1">
      <c r="B30" s="223"/>
      <c r="C30" s="61">
        <v>44105</v>
      </c>
      <c r="D30" s="224" t="str">
        <f>+VLOOKUP(C30,[7]CATALOGO!C6:D442,2,0)</f>
        <v>APOYO A VOLUNTARIOS QUE PARTICIPAN EN DIVERSOS PROGRAMAS FEDERALES</v>
      </c>
      <c r="E30" s="225"/>
      <c r="F30" s="225"/>
      <c r="G30" s="56">
        <v>1429575</v>
      </c>
    </row>
    <row r="31" spans="2:7" ht="15" customHeight="1">
      <c r="B31" s="223"/>
      <c r="C31" s="226" t="s">
        <v>516</v>
      </c>
      <c r="D31" s="226"/>
      <c r="E31" s="226"/>
      <c r="F31" s="226"/>
      <c r="G31" s="62">
        <f>+SUM(G19:G30)</f>
        <v>1429575</v>
      </c>
    </row>
    <row r="32" spans="2:7" ht="15" hidden="1" customHeight="1">
      <c r="B32" s="223" t="str">
        <f>+[6]CALENDARIO!$C$23</f>
        <v>FORMACIÓN</v>
      </c>
      <c r="C32" s="61">
        <f>+[6]CALENDARIO!$D$24</f>
        <v>21101</v>
      </c>
      <c r="D32" s="224" t="str">
        <f>+VLOOKUP(C32,[7]CATALOGO!C8:D444,2,0)</f>
        <v>MATERIALES Y ÚTILES DE OFICINA</v>
      </c>
      <c r="E32" s="225"/>
      <c r="F32" s="225"/>
      <c r="G32" s="56">
        <v>0</v>
      </c>
    </row>
    <row r="33" spans="2:7" ht="15" hidden="1" customHeight="1">
      <c r="B33" s="223"/>
      <c r="C33" s="61">
        <f>+[6]CALENDARIO!$D$25</f>
        <v>38301</v>
      </c>
      <c r="D33" s="224" t="str">
        <f>+VLOOKUP(C33,[7]CATALOGO!C9:D445,2,0)</f>
        <v>CONGRESOS Y CONVENCIONES</v>
      </c>
      <c r="E33" s="225"/>
      <c r="F33" s="225"/>
      <c r="G33" s="56">
        <v>0</v>
      </c>
    </row>
    <row r="34" spans="2:7">
      <c r="B34" s="223"/>
      <c r="C34" s="61">
        <v>44105</v>
      </c>
      <c r="D34" s="224" t="str">
        <f>+VLOOKUP(C34,[7]CATALOGO!C10:D446,2,0)</f>
        <v>APOYO A VOLUNTARIOS QUE PARTICIPAN EN DIVERSOS PROGRAMAS FEDERALES</v>
      </c>
      <c r="E34" s="225"/>
      <c r="F34" s="225"/>
      <c r="G34" s="56">
        <v>213503</v>
      </c>
    </row>
    <row r="35" spans="2:7" ht="15" customHeight="1">
      <c r="B35" s="223"/>
      <c r="C35" s="226" t="s">
        <v>517</v>
      </c>
      <c r="D35" s="226"/>
      <c r="E35" s="226"/>
      <c r="F35" s="226"/>
      <c r="G35" s="62">
        <f>+G32+G33+G34</f>
        <v>213503</v>
      </c>
    </row>
    <row r="36" spans="2:7" ht="15" customHeight="1">
      <c r="B36" s="223" t="str">
        <f>+[6]CALENDARIO!$C$28</f>
        <v>ACREDITACIÓN</v>
      </c>
      <c r="C36" s="61">
        <v>44105</v>
      </c>
      <c r="D36" s="224" t="str">
        <f>+VLOOKUP(C36,[7]CATALOGO!C12:D448,2,0)</f>
        <v>APOYO A VOLUNTARIOS QUE PARTICIPAN EN DIVERSOS PROGRAMAS FEDERALES</v>
      </c>
      <c r="E36" s="225"/>
      <c r="F36" s="225"/>
      <c r="G36" s="56">
        <v>210464</v>
      </c>
    </row>
    <row r="37" spans="2:7" ht="15" customHeight="1">
      <c r="B37" s="223"/>
      <c r="C37" s="226" t="s">
        <v>518</v>
      </c>
      <c r="D37" s="226"/>
      <c r="E37" s="226"/>
      <c r="F37" s="226"/>
      <c r="G37" s="62">
        <f>+G36</f>
        <v>210464</v>
      </c>
    </row>
    <row r="38" spans="2:7" ht="15" hidden="1" customHeight="1">
      <c r="B38" s="223" t="str">
        <f>+[6]CALENDARIO!$C$31</f>
        <v>COORDINACIONES DE ZONA</v>
      </c>
      <c r="C38" s="61">
        <f>+[6]CALENDARIO!$D$32</f>
        <v>21101</v>
      </c>
      <c r="D38" s="224" t="str">
        <f>+VLOOKUP(C38,[7]CATALOGO!C12:D448,2,0)</f>
        <v>MATERIALES Y ÚTILES DE OFICINA</v>
      </c>
      <c r="E38" s="225"/>
      <c r="F38" s="225"/>
      <c r="G38" s="88"/>
    </row>
    <row r="39" spans="2:7" ht="15" hidden="1" customHeight="1">
      <c r="B39" s="223"/>
      <c r="C39" s="61">
        <f>+[6]CALENDARIO!$D$33</f>
        <v>21201</v>
      </c>
      <c r="D39" s="224" t="str">
        <f>+VLOOKUP(C39,[7]CATALOGO!C13:D449,2,0)</f>
        <v>MATERIALES Y ÚTILES DE IMPRESIÓN Y REPRODUCCIÓN</v>
      </c>
      <c r="E39" s="225"/>
      <c r="F39" s="225"/>
      <c r="G39" s="88"/>
    </row>
    <row r="40" spans="2:7" ht="15" hidden="1" customHeight="1">
      <c r="B40" s="223"/>
      <c r="C40" s="61">
        <f>+[6]CALENDARIO!$D$34</f>
        <v>21401</v>
      </c>
      <c r="D40" s="224" t="str">
        <f>+VLOOKUP(C40,[7]CATALOGO!C14:D450,2,0)</f>
        <v>MATERIALES Y ÚTILES PARA EL PROCESAMIENTO EN EQUIPOS Y BIENES INFORMÁTICOS</v>
      </c>
      <c r="E40" s="225"/>
      <c r="F40" s="225"/>
      <c r="G40" s="88"/>
    </row>
    <row r="41" spans="2:7" ht="15" hidden="1" customHeight="1">
      <c r="B41" s="223"/>
      <c r="C41" s="61">
        <f>+[6]CALENDARIO!$D$35</f>
        <v>29401</v>
      </c>
      <c r="D41" s="224" t="str">
        <f>+VLOOKUP(C41,[7]CATALOGO!C15:D451,2,0)</f>
        <v>REFACCIONES Y ACCESORIOS PARA EQUIPO DE CÓMPUTO</v>
      </c>
      <c r="E41" s="225"/>
      <c r="F41" s="225"/>
      <c r="G41" s="88"/>
    </row>
    <row r="42" spans="2:7" ht="15" hidden="1" customHeight="1">
      <c r="B42" s="223"/>
      <c r="C42" s="63">
        <f>+[6]CALENDARIO!$D$36</f>
        <v>26102</v>
      </c>
      <c r="D42" s="231" t="str">
        <f>+VLOOKUP(C42,[7]CATALOGO!C16:D452,2,0)</f>
        <v>COMBUSTIBLES, LUBRICANTES Y ADITIVOS PARA VEHÍCULOS TERRESTRES, AÉREOS, MARÍTIMOS, LACUSTRES Y FLUVIALES DESTINADOS A SERVICIOS PÚBLICOS Y LA OPERACIÓN DE PROGRAMAS PÚBLICOS</v>
      </c>
      <c r="E42" s="232"/>
      <c r="F42" s="232"/>
      <c r="G42" s="89"/>
    </row>
    <row r="43" spans="2:7" hidden="1">
      <c r="B43" s="223"/>
      <c r="C43" s="61">
        <f>+[6]CALENDARIO!$D$37</f>
        <v>29601</v>
      </c>
      <c r="D43" s="224" t="str">
        <f>+VLOOKUP(C43,[7]CATALOGO!C17:D453,2,0)</f>
        <v>REFACCIONES Y ACCESORIOS MENORES DE EQUIPO DE TRANSPORTE</v>
      </c>
      <c r="E43" s="225"/>
      <c r="F43" s="225"/>
      <c r="G43" s="88"/>
    </row>
    <row r="44" spans="2:7" hidden="1">
      <c r="B44" s="223"/>
      <c r="C44" s="61">
        <v>35501</v>
      </c>
      <c r="D44" s="224" t="str">
        <f>+VLOOKUP(C44,[7]CATALOGO!C18:D454,2,0)</f>
        <v>MANTENIMIENTO Y CONSERVACIÓN DE VEHÍCULOS TERRESTRES, AÉREOS, MARÍTIMOS, LACUSTRES Y FLUVIALES</v>
      </c>
      <c r="E44" s="225"/>
      <c r="F44" s="225"/>
      <c r="G44" s="88"/>
    </row>
    <row r="45" spans="2:7">
      <c r="B45" s="223"/>
      <c r="C45" s="61">
        <v>44105</v>
      </c>
      <c r="D45" s="224" t="str">
        <f>+VLOOKUP(C45,[7]CATALOGO!C19:D455,2,0)</f>
        <v>APOYO A VOLUNTARIOS QUE PARTICIPAN EN DIVERSOS PROGRAMAS FEDERALES</v>
      </c>
      <c r="E45" s="225"/>
      <c r="F45" s="225"/>
      <c r="G45" s="56">
        <v>0</v>
      </c>
    </row>
    <row r="46" spans="2:7">
      <c r="B46" s="223"/>
      <c r="C46" s="226" t="s">
        <v>519</v>
      </c>
      <c r="D46" s="226"/>
      <c r="E46" s="226"/>
      <c r="F46" s="226"/>
      <c r="G46" s="62">
        <f>+SUM(G38:G45)</f>
        <v>0</v>
      </c>
    </row>
    <row r="47" spans="2:7" hidden="1">
      <c r="B47" s="223" t="str">
        <f>+[6]CALENDARIO!$C$40</f>
        <v>PLAZAS COMUNITARIAS</v>
      </c>
      <c r="C47" s="61">
        <f>+[6]CALENDARIO!$D$41</f>
        <v>21201</v>
      </c>
      <c r="D47" s="224" t="str">
        <f>+VLOOKUP(C47,[7]CATALOGO!C19:D455,2,0)</f>
        <v>MATERIALES Y ÚTILES DE IMPRESIÓN Y REPRODUCCIÓN</v>
      </c>
      <c r="E47" s="225"/>
      <c r="F47" s="225"/>
      <c r="G47" s="88"/>
    </row>
    <row r="48" spans="2:7" hidden="1">
      <c r="B48" s="223"/>
      <c r="C48" s="61">
        <f>+[6]CALENDARIO!$D$42</f>
        <v>21401</v>
      </c>
      <c r="D48" s="224" t="str">
        <f>+VLOOKUP(C48,[7]CATALOGO!C20:D456,2,0)</f>
        <v>MATERIALES Y ÚTILES PARA EL PROCESAMIENTO EN EQUIPOS Y BIENES INFORMÁTICOS</v>
      </c>
      <c r="E48" s="225"/>
      <c r="F48" s="225"/>
      <c r="G48" s="88"/>
    </row>
    <row r="49" spans="2:7" hidden="1">
      <c r="B49" s="223"/>
      <c r="C49" s="61">
        <f>+[6]CALENDARIO!$D$43</f>
        <v>29401</v>
      </c>
      <c r="D49" s="224" t="str">
        <f>+VLOOKUP(C49,[7]CATALOGO!C21:D457,2,0)</f>
        <v>REFACCIONES Y ACCESORIOS PARA EQUIPO DE CÓMPUTO</v>
      </c>
      <c r="E49" s="225"/>
      <c r="F49" s="225"/>
      <c r="G49" s="88"/>
    </row>
    <row r="50" spans="2:7">
      <c r="B50" s="223"/>
      <c r="C50" s="61">
        <v>44105</v>
      </c>
      <c r="D50" s="224" t="str">
        <f>+VLOOKUP(C50,[7]CATALOGO!C23:D459,2,0)</f>
        <v>APOYO A VOLUNTARIOS QUE PARTICIPAN EN DIVERSOS PROGRAMAS FEDERALES</v>
      </c>
      <c r="E50" s="225"/>
      <c r="F50" s="225"/>
      <c r="G50" s="56">
        <v>93000</v>
      </c>
    </row>
    <row r="51" spans="2:7">
      <c r="B51" s="223"/>
      <c r="C51" s="226" t="s">
        <v>528</v>
      </c>
      <c r="D51" s="226"/>
      <c r="E51" s="226"/>
      <c r="F51" s="226"/>
      <c r="G51" s="62">
        <f>+SUM(G47:G50)</f>
        <v>93000</v>
      </c>
    </row>
    <row r="52" spans="2:7" ht="15.75" hidden="1" customHeight="1">
      <c r="B52" s="228" t="s">
        <v>572</v>
      </c>
      <c r="C52" s="61">
        <v>21401</v>
      </c>
      <c r="D52" s="224" t="s">
        <v>208</v>
      </c>
      <c r="E52" s="225"/>
      <c r="F52" s="225"/>
      <c r="G52" s="88">
        <v>0</v>
      </c>
    </row>
    <row r="53" spans="2:7" ht="15.75" customHeight="1">
      <c r="B53" s="229"/>
      <c r="C53" s="61">
        <v>44105</v>
      </c>
      <c r="D53" s="224" t="str">
        <f>+VLOOKUP(C53,[7]CATALOGO!C25:D461,2,0)</f>
        <v>APOYO A VOLUNTARIOS QUE PARTICIPAN EN DIVERSOS PROGRAMAS FEDERALES</v>
      </c>
      <c r="E53" s="225"/>
      <c r="F53" s="225"/>
      <c r="G53" s="56">
        <v>50000</v>
      </c>
    </row>
    <row r="54" spans="2:7" ht="15.75" customHeight="1" thickBot="1">
      <c r="B54" s="230"/>
      <c r="C54" s="227" t="s">
        <v>573</v>
      </c>
      <c r="D54" s="227"/>
      <c r="E54" s="227"/>
      <c r="F54" s="227"/>
      <c r="G54" s="90">
        <f>SUM(G52:G53)</f>
        <v>50000</v>
      </c>
    </row>
    <row r="55" spans="2:7">
      <c r="B55" s="78"/>
      <c r="C55" s="78"/>
      <c r="D55" s="78"/>
      <c r="E55" s="78"/>
      <c r="F55" s="78"/>
      <c r="G55" s="78"/>
    </row>
    <row r="56" spans="2:7">
      <c r="B56" s="78"/>
      <c r="C56" s="78"/>
      <c r="D56" s="78"/>
      <c r="E56" s="78"/>
      <c r="F56" s="78"/>
      <c r="G56" s="78"/>
    </row>
    <row r="57" spans="2:7">
      <c r="B57" s="221" t="s">
        <v>530</v>
      </c>
      <c r="C57" s="222"/>
      <c r="D57" s="153" t="s">
        <v>531</v>
      </c>
      <c r="E57" s="78"/>
      <c r="F57" s="78"/>
      <c r="G57" s="78"/>
    </row>
    <row r="58" spans="2:7" hidden="1">
      <c r="B58" s="79" t="s">
        <v>524</v>
      </c>
      <c r="C58" s="80">
        <f>+G52</f>
        <v>0</v>
      </c>
      <c r="D58" s="81" t="str">
        <f>+IF(C58=E11,"CORRECTO","INCORRECTO")</f>
        <v>CORRECTO</v>
      </c>
      <c r="E58" s="78"/>
      <c r="F58" s="78"/>
      <c r="G58" s="78"/>
    </row>
    <row r="59" spans="2:7" hidden="1">
      <c r="B59" s="79" t="s">
        <v>525</v>
      </c>
      <c r="C59" s="80">
        <f>+G24+G33+SUM(G25:G29)+G44</f>
        <v>0</v>
      </c>
      <c r="D59" s="81" t="str">
        <f>+IF(C59=E12,"CORRECTO","INCORRECTO")</f>
        <v>CORRECTO</v>
      </c>
      <c r="E59" s="78"/>
      <c r="F59" s="78"/>
      <c r="G59" s="78"/>
    </row>
    <row r="60" spans="2:7">
      <c r="B60" s="79" t="s">
        <v>526</v>
      </c>
      <c r="C60" s="80">
        <f>+G30+G34+G36+G45+G50+G53</f>
        <v>1996542</v>
      </c>
      <c r="D60" s="81" t="str">
        <f>+IF(C60=E13,"CORRECTO","INCORRECTO")</f>
        <v>CORRECTO</v>
      </c>
      <c r="E60" s="78"/>
      <c r="F60" s="78"/>
      <c r="G60" s="78"/>
    </row>
    <row r="61" spans="2:7">
      <c r="B61" s="78"/>
      <c r="C61" s="78"/>
      <c r="D61" s="78"/>
      <c r="E61" s="78"/>
      <c r="F61" s="78"/>
      <c r="G61" s="78"/>
    </row>
    <row r="62" spans="2:7">
      <c r="B62" s="78"/>
      <c r="C62" s="78"/>
      <c r="D62" s="78"/>
      <c r="E62" s="78"/>
      <c r="F62" s="78"/>
      <c r="G62" s="78"/>
    </row>
    <row r="63" spans="2:7" hidden="1">
      <c r="B63" s="78"/>
      <c r="C63" s="78"/>
      <c r="D63" s="78"/>
      <c r="E63" s="78"/>
      <c r="F63" s="78"/>
      <c r="G63" s="78"/>
    </row>
    <row r="64" spans="2:7" hidden="1">
      <c r="B64" s="78"/>
      <c r="C64" s="78"/>
      <c r="D64" s="78"/>
      <c r="E64" s="78"/>
      <c r="F64" s="78"/>
      <c r="G64" s="78"/>
    </row>
    <row r="65" spans="2:7" hidden="1">
      <c r="B65" s="78"/>
      <c r="C65" s="78"/>
      <c r="D65" s="78"/>
      <c r="E65" s="78"/>
      <c r="F65" s="78"/>
      <c r="G65" s="78"/>
    </row>
    <row r="66" spans="2:7" hidden="1">
      <c r="B66" s="78"/>
      <c r="C66" s="78"/>
      <c r="D66" s="78"/>
      <c r="E66" s="78"/>
      <c r="F66" s="78"/>
      <c r="G66" s="78"/>
    </row>
    <row r="67" spans="2:7" hidden="1">
      <c r="B67" s="78"/>
      <c r="C67" s="78"/>
      <c r="D67" s="78"/>
      <c r="E67" s="78"/>
      <c r="F67" s="78"/>
      <c r="G67" s="78"/>
    </row>
    <row r="68" spans="2:7" hidden="1">
      <c r="B68" s="78"/>
      <c r="C68" s="78"/>
      <c r="D68" s="78"/>
      <c r="E68" s="78"/>
      <c r="F68" s="78"/>
      <c r="G68" s="78"/>
    </row>
    <row r="69" spans="2:7" hidden="1">
      <c r="B69" s="78"/>
      <c r="C69" s="78"/>
      <c r="D69" s="78"/>
      <c r="E69" s="78"/>
      <c r="F69" s="78"/>
      <c r="G69" s="78"/>
    </row>
    <row r="70" spans="2:7" hidden="1">
      <c r="B70" s="78"/>
      <c r="C70" s="78"/>
      <c r="D70" s="78"/>
      <c r="E70" s="78"/>
      <c r="F70" s="78"/>
      <c r="G70" s="78"/>
    </row>
    <row r="71" spans="2:7" hidden="1">
      <c r="B71" s="78"/>
      <c r="C71" s="78"/>
      <c r="D71" s="78"/>
      <c r="E71" s="78"/>
      <c r="F71" s="78"/>
      <c r="G71" s="78"/>
    </row>
  </sheetData>
  <sheetProtection password="E727" sheet="1" objects="1" scenarios="1" selectLockedCells="1"/>
  <customSheetViews>
    <customSheetView guid="{ED49C49A-6049-47A5-8E7A-75CF87152D2E}" fitToPage="1" hiddenRows="1" hiddenColumns="1">
      <selection activeCell="A5" sqref="A5"/>
      <pageMargins left="0.25" right="0.25" top="0.75" bottom="0.75" header="0.3" footer="0.3"/>
      <pageSetup scale="65" orientation="landscape" r:id="rId1"/>
      <headerFooter>
        <oddHeader>&amp;C&amp;G</oddHeader>
      </headerFooter>
    </customSheetView>
    <customSheetView guid="{E42DFDCF-263A-44ED-973B-7D34AF1F44E1}" fitToPage="1">
      <pageMargins left="0.25" right="0.25" top="0.75" bottom="0.75" header="0.3" footer="0.3"/>
      <pageSetup scale="65" orientation="landscape" r:id="rId2"/>
      <headerFooter>
        <oddHeader>&amp;C&amp;G</oddHeader>
      </headerFooter>
    </customSheetView>
    <customSheetView guid="{80E7DA02-1B60-4892-8DF8-F1D90CFB8D6E}" fitToPage="1">
      <selection activeCell="C19" sqref="C19"/>
      <pageMargins left="0.25" right="0.25" top="0.75" bottom="0.75" header="0.3" footer="0.3"/>
      <pageSetup scale="65" orientation="landscape" r:id="rId3"/>
      <headerFooter>
        <oddHeader>&amp;C&amp;G</oddHeader>
      </headerFooter>
    </customSheetView>
    <customSheetView guid="{D74BCB23-1516-412E-B6F3-088F98D88FC8}" fitToPage="1">
      <selection activeCell="C6" sqref="C6:D6"/>
      <pageMargins left="0.25" right="0.25" top="0.75" bottom="0.75" header="0.3" footer="0.3"/>
      <pageSetup scale="65" orientation="landscape" r:id="rId4"/>
      <headerFooter>
        <oddHeader>&amp;C&amp;G</oddHeader>
      </headerFooter>
    </customSheetView>
    <customSheetView guid="{1C6F7EB1-966B-4B9A-8DC7-91574CBFD378}" fitToPage="1">
      <pageMargins left="0.25" right="0.25" top="0.75" bottom="0.75" header="0.3" footer="0.3"/>
      <pageSetup scale="65" orientation="landscape" r:id="rId5"/>
      <headerFooter>
        <oddHeader>&amp;C&amp;G</oddHeader>
      </headerFooter>
    </customSheetView>
  </customSheetViews>
  <mergeCells count="49">
    <mergeCell ref="D29:F29"/>
    <mergeCell ref="C31:F31"/>
    <mergeCell ref="D24:F24"/>
    <mergeCell ref="D25:F25"/>
    <mergeCell ref="D26:F26"/>
    <mergeCell ref="D27:F27"/>
    <mergeCell ref="D28:F28"/>
    <mergeCell ref="D30:F30"/>
    <mergeCell ref="D32:F32"/>
    <mergeCell ref="D38:F38"/>
    <mergeCell ref="D33:F33"/>
    <mergeCell ref="D34:F34"/>
    <mergeCell ref="C5:D5"/>
    <mergeCell ref="C6:D6"/>
    <mergeCell ref="B16:G16"/>
    <mergeCell ref="B19:B31"/>
    <mergeCell ref="D23:F23"/>
    <mergeCell ref="B8:G8"/>
    <mergeCell ref="D18:F18"/>
    <mergeCell ref="D19:F19"/>
    <mergeCell ref="D20:F20"/>
    <mergeCell ref="D21:F21"/>
    <mergeCell ref="D22:F22"/>
    <mergeCell ref="D36:F36"/>
    <mergeCell ref="D42:F42"/>
    <mergeCell ref="D43:F43"/>
    <mergeCell ref="D45:F45"/>
    <mergeCell ref="C46:F46"/>
    <mergeCell ref="C37:F37"/>
    <mergeCell ref="D39:F39"/>
    <mergeCell ref="D40:F40"/>
    <mergeCell ref="D41:F41"/>
    <mergeCell ref="D44:F44"/>
    <mergeCell ref="B3:G3"/>
    <mergeCell ref="B57:C57"/>
    <mergeCell ref="B47:B51"/>
    <mergeCell ref="D47:F47"/>
    <mergeCell ref="D48:F48"/>
    <mergeCell ref="D49:F49"/>
    <mergeCell ref="D50:F50"/>
    <mergeCell ref="C51:F51"/>
    <mergeCell ref="D53:F53"/>
    <mergeCell ref="C54:F54"/>
    <mergeCell ref="D52:F52"/>
    <mergeCell ref="B52:B54"/>
    <mergeCell ref="B32:B35"/>
    <mergeCell ref="C35:F35"/>
    <mergeCell ref="B36:B37"/>
    <mergeCell ref="B38:B46"/>
  </mergeCells>
  <pageMargins left="0.25" right="0.25" top="0.75" bottom="0.75" header="0.3" footer="0.3"/>
  <pageSetup scale="65" orientation="landscape" r:id="rId6"/>
  <headerFooter>
    <oddHeader>&amp;C&amp;G</oddHeader>
  </headerFooter>
  <legacyDrawingHF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J234"/>
  <sheetViews>
    <sheetView zoomScaleNormal="100" workbookViewId="0">
      <selection activeCell="G20" sqref="G20"/>
    </sheetView>
  </sheetViews>
  <sheetFormatPr baseColWidth="10" defaultColWidth="0" defaultRowHeight="15" zeroHeight="1"/>
  <cols>
    <col min="1" max="1" width="11.42578125" style="1" customWidth="1"/>
    <col min="2" max="2" width="25.85546875" style="1" bestFit="1" customWidth="1"/>
    <col min="3" max="3" width="30.7109375" style="1" customWidth="1"/>
    <col min="4" max="4" width="45" style="1" customWidth="1"/>
    <col min="5" max="7" width="30.7109375" style="1" customWidth="1"/>
    <col min="8" max="8" width="11.42578125" style="1" customWidth="1"/>
    <col min="9" max="9" width="11.42578125" style="1" hidden="1" customWidth="1"/>
    <col min="10" max="10" width="36.140625" style="1" hidden="1" customWidth="1"/>
    <col min="11" max="16384" width="11.42578125" style="1" hidden="1"/>
  </cols>
  <sheetData>
    <row r="1" spans="2:7"/>
    <row r="2" spans="2:7"/>
    <row r="3" spans="2:7" ht="18.75">
      <c r="B3" s="179" t="s">
        <v>593</v>
      </c>
      <c r="C3" s="179"/>
      <c r="D3" s="179"/>
      <c r="E3" s="179"/>
      <c r="F3" s="179"/>
      <c r="G3" s="179"/>
    </row>
    <row r="4" spans="2:7"/>
    <row r="5" spans="2:7" ht="23.25">
      <c r="B5" s="58" t="s">
        <v>0</v>
      </c>
      <c r="C5" s="233" t="str">
        <f>+RPP_2018!C4</f>
        <v>COLIMA</v>
      </c>
      <c r="D5" s="233"/>
    </row>
    <row r="6" spans="2:7" ht="23.25">
      <c r="B6" s="58" t="s">
        <v>32</v>
      </c>
      <c r="C6" s="233" t="str">
        <f>+RPP_2018!M4</f>
        <v>MARZO</v>
      </c>
      <c r="D6" s="233"/>
    </row>
    <row r="7" spans="2:7"/>
    <row r="8" spans="2:7">
      <c r="B8" s="234" t="s">
        <v>520</v>
      </c>
      <c r="C8" s="234"/>
      <c r="D8" s="234"/>
      <c r="E8" s="234"/>
      <c r="F8" s="234"/>
      <c r="G8" s="234"/>
    </row>
    <row r="9" spans="2:7">
      <c r="B9" s="140" t="s">
        <v>68</v>
      </c>
      <c r="C9" s="140" t="s">
        <v>512</v>
      </c>
      <c r="D9" s="140" t="s">
        <v>69</v>
      </c>
      <c r="E9" s="140" t="s">
        <v>511</v>
      </c>
      <c r="F9" s="140" t="s">
        <v>513</v>
      </c>
      <c r="G9" s="140" t="s">
        <v>514</v>
      </c>
    </row>
    <row r="10" spans="2:7">
      <c r="B10" s="142">
        <v>1000</v>
      </c>
      <c r="C10" s="47">
        <f>+RPP_2018!C72</f>
        <v>26020268</v>
      </c>
      <c r="D10" s="48">
        <f>+RPP_2018!D72</f>
        <v>6413458</v>
      </c>
      <c r="E10" s="48">
        <f>+RPP_2018!E72</f>
        <v>5463577.4299999997</v>
      </c>
      <c r="F10" s="48">
        <f>+RPP_2018!F72</f>
        <v>0</v>
      </c>
      <c r="G10" s="47">
        <f>+D10-E10-F10</f>
        <v>949880.5700000003</v>
      </c>
    </row>
    <row r="11" spans="2:7">
      <c r="B11" s="142">
        <v>2000</v>
      </c>
      <c r="C11" s="47">
        <f>+RPP_2018!C73</f>
        <v>2196080</v>
      </c>
      <c r="D11" s="48">
        <f>+RPP_2018!D73</f>
        <v>707508</v>
      </c>
      <c r="E11" s="48">
        <f>+RPP_2018!E73</f>
        <v>386805.82</v>
      </c>
      <c r="F11" s="48">
        <f>+RPP_2018!F73</f>
        <v>1500</v>
      </c>
      <c r="G11" s="47">
        <f>+D11-E11-F11</f>
        <v>319202.18</v>
      </c>
    </row>
    <row r="12" spans="2:7">
      <c r="B12" s="142">
        <v>3000</v>
      </c>
      <c r="C12" s="47">
        <f>+RPP_2018!C74</f>
        <v>5470359</v>
      </c>
      <c r="D12" s="48">
        <f>+RPP_2018!D74</f>
        <v>1868411</v>
      </c>
      <c r="E12" s="48">
        <f>+RPP_2018!E74</f>
        <v>1095802.27</v>
      </c>
      <c r="F12" s="48">
        <f>+RPP_2018!F74</f>
        <v>14675</v>
      </c>
      <c r="G12" s="47">
        <f>+D12-E12-F12</f>
        <v>757933.73</v>
      </c>
    </row>
    <row r="13" spans="2:7">
      <c r="B13" s="142">
        <v>4000</v>
      </c>
      <c r="C13" s="47">
        <f>+RPP_2018!C75</f>
        <v>0</v>
      </c>
      <c r="D13" s="48">
        <f>+RPP_2018!D75</f>
        <v>0</v>
      </c>
      <c r="E13" s="48">
        <f>+RPP_2018!E75</f>
        <v>0</v>
      </c>
      <c r="F13" s="48">
        <f>+RPP_2018!F75</f>
        <v>0</v>
      </c>
      <c r="G13" s="47">
        <f>+D13-E13-F13</f>
        <v>0</v>
      </c>
    </row>
    <row r="14" spans="2:7" hidden="1">
      <c r="B14" s="142">
        <v>5000</v>
      </c>
      <c r="C14" s="47">
        <f>+RPP_2018!C76</f>
        <v>0</v>
      </c>
      <c r="D14" s="48">
        <f>+RPP_2018!D76</f>
        <v>0</v>
      </c>
      <c r="E14" s="48">
        <f>+RPP_2018!E76</f>
        <v>0</v>
      </c>
      <c r="F14" s="48">
        <f>+RPP_2018!F76</f>
        <v>0</v>
      </c>
      <c r="G14" s="47">
        <f>+D14-E14-F14</f>
        <v>0</v>
      </c>
    </row>
    <row r="15" spans="2:7">
      <c r="B15" s="143" t="s">
        <v>25</v>
      </c>
      <c r="C15" s="144">
        <f>+SUM(C10:C14)</f>
        <v>33686707</v>
      </c>
      <c r="D15" s="144">
        <f>+SUM(D10:D14)</f>
        <v>8989377</v>
      </c>
      <c r="E15" s="144">
        <f>+SUM(E10:E14)</f>
        <v>6946185.5199999996</v>
      </c>
      <c r="F15" s="144">
        <f>+SUM(F10:F14)</f>
        <v>16175</v>
      </c>
      <c r="G15" s="144">
        <f>+SUM(G10:G14)</f>
        <v>2027016.4800000002</v>
      </c>
    </row>
    <row r="16" spans="2:7">
      <c r="B16" s="52"/>
      <c r="C16" s="53"/>
      <c r="D16" s="53"/>
      <c r="E16" s="53"/>
      <c r="F16" s="53"/>
      <c r="G16" s="53"/>
    </row>
    <row r="17" spans="2:7">
      <c r="B17" s="234" t="s">
        <v>540</v>
      </c>
      <c r="C17" s="234"/>
      <c r="D17" s="234"/>
      <c r="E17" s="234"/>
      <c r="F17" s="234"/>
      <c r="G17" s="234"/>
    </row>
    <row r="18" spans="2:7"/>
    <row r="19" spans="2:7">
      <c r="B19" s="154" t="s">
        <v>34</v>
      </c>
      <c r="C19" s="153" t="s">
        <v>70</v>
      </c>
      <c r="D19" s="221" t="s">
        <v>71</v>
      </c>
      <c r="E19" s="240"/>
      <c r="F19" s="222"/>
      <c r="G19" s="153" t="s">
        <v>515</v>
      </c>
    </row>
    <row r="20" spans="2:7" ht="15" customHeight="1">
      <c r="B20" s="238" t="str">
        <f>+[6]CALENDARIO!$C$19</f>
        <v>ATENCION A LA DEMANDA</v>
      </c>
      <c r="C20" s="87">
        <v>33501</v>
      </c>
      <c r="D20" s="236" t="str">
        <f>+VLOOKUP(C20,CATALOGO!$C$79:$D$264,2,0)</f>
        <v>ESTUDIOS E INVESTIGACIONES</v>
      </c>
      <c r="E20" s="237"/>
      <c r="F20" s="237"/>
      <c r="G20" s="64">
        <v>0</v>
      </c>
    </row>
    <row r="21" spans="2:7" ht="15" customHeight="1">
      <c r="B21" s="238"/>
      <c r="C21" s="87" t="s">
        <v>533</v>
      </c>
      <c r="D21" s="236" t="e">
        <f>+VLOOKUP(C21,CATALOGO!$C$79:$D$264,2,0)</f>
        <v>#N/A</v>
      </c>
      <c r="E21" s="237"/>
      <c r="F21" s="237"/>
      <c r="G21" s="64">
        <v>0</v>
      </c>
    </row>
    <row r="22" spans="2:7" ht="15" customHeight="1">
      <c r="B22" s="238"/>
      <c r="C22" s="87" t="s">
        <v>533</v>
      </c>
      <c r="D22" s="236" t="e">
        <f>+VLOOKUP(C22,CATALOGO!$C$79:$D$264,2,0)</f>
        <v>#N/A</v>
      </c>
      <c r="E22" s="237"/>
      <c r="F22" s="237"/>
      <c r="G22" s="64">
        <v>0</v>
      </c>
    </row>
    <row r="23" spans="2:7" ht="15" customHeight="1">
      <c r="B23" s="238"/>
      <c r="C23" s="87" t="s">
        <v>533</v>
      </c>
      <c r="D23" s="236" t="e">
        <f>+VLOOKUP(C23,CATALOGO!$C$79:$D$264,2,0)</f>
        <v>#N/A</v>
      </c>
      <c r="E23" s="237"/>
      <c r="F23" s="237"/>
      <c r="G23" s="64">
        <v>0</v>
      </c>
    </row>
    <row r="24" spans="2:7" ht="15" customHeight="1">
      <c r="B24" s="238"/>
      <c r="C24" s="87" t="s">
        <v>533</v>
      </c>
      <c r="D24" s="236" t="e">
        <f>+VLOOKUP(C24,CATALOGO!$C$79:$D$264,2,0)</f>
        <v>#N/A</v>
      </c>
      <c r="E24" s="237"/>
      <c r="F24" s="237"/>
      <c r="G24" s="64">
        <v>0</v>
      </c>
    </row>
    <row r="25" spans="2:7" ht="15" customHeight="1">
      <c r="B25" s="238"/>
      <c r="C25" s="87" t="s">
        <v>533</v>
      </c>
      <c r="D25" s="236" t="e">
        <f>+VLOOKUP(C25,CATALOGO!$C$79:$D$264,2,0)</f>
        <v>#N/A</v>
      </c>
      <c r="E25" s="237"/>
      <c r="F25" s="237"/>
      <c r="G25" s="64">
        <v>0</v>
      </c>
    </row>
    <row r="26" spans="2:7" ht="15" customHeight="1">
      <c r="B26" s="238"/>
      <c r="C26" s="87" t="s">
        <v>533</v>
      </c>
      <c r="D26" s="236" t="e">
        <f>+VLOOKUP(C26,CATALOGO!$C$79:$D$264,2,0)</f>
        <v>#N/A</v>
      </c>
      <c r="E26" s="237"/>
      <c r="F26" s="237"/>
      <c r="G26" s="64">
        <v>0</v>
      </c>
    </row>
    <row r="27" spans="2:7" ht="15" customHeight="1">
      <c r="B27" s="238"/>
      <c r="C27" s="87" t="s">
        <v>533</v>
      </c>
      <c r="D27" s="236" t="e">
        <f>+VLOOKUP(C27,CATALOGO!$C$79:$D$264,2,0)</f>
        <v>#N/A</v>
      </c>
      <c r="E27" s="237"/>
      <c r="F27" s="237"/>
      <c r="G27" s="64">
        <v>0</v>
      </c>
    </row>
    <row r="28" spans="2:7" ht="15" customHeight="1">
      <c r="B28" s="238"/>
      <c r="C28" s="87" t="s">
        <v>533</v>
      </c>
      <c r="D28" s="236" t="e">
        <f>+VLOOKUP(C28,CATALOGO!$C$79:$D$264,2,0)</f>
        <v>#N/A</v>
      </c>
      <c r="E28" s="237"/>
      <c r="F28" s="237"/>
      <c r="G28" s="64">
        <v>0</v>
      </c>
    </row>
    <row r="29" spans="2:7" ht="15" customHeight="1">
      <c r="B29" s="238"/>
      <c r="C29" s="87" t="s">
        <v>533</v>
      </c>
      <c r="D29" s="236" t="e">
        <f>+VLOOKUP(C29,CATALOGO!$C$79:$D$264,2,0)</f>
        <v>#N/A</v>
      </c>
      <c r="E29" s="237"/>
      <c r="F29" s="237"/>
      <c r="G29" s="64">
        <v>0</v>
      </c>
    </row>
    <row r="30" spans="2:7" ht="15" customHeight="1">
      <c r="B30" s="238"/>
      <c r="C30" s="87" t="s">
        <v>533</v>
      </c>
      <c r="D30" s="236" t="e">
        <f>+VLOOKUP(C30,CATALOGO!$C$79:$D$264,2,0)</f>
        <v>#N/A</v>
      </c>
      <c r="E30" s="237"/>
      <c r="F30" s="237"/>
      <c r="G30" s="64">
        <v>0</v>
      </c>
    </row>
    <row r="31" spans="2:7" ht="15" customHeight="1">
      <c r="B31" s="238"/>
      <c r="C31" s="87" t="s">
        <v>533</v>
      </c>
      <c r="D31" s="236" t="e">
        <f>+VLOOKUP(C31,CATALOGO!$C$79:$D$264,2,0)</f>
        <v>#N/A</v>
      </c>
      <c r="E31" s="237"/>
      <c r="F31" s="237"/>
      <c r="G31" s="64">
        <v>0</v>
      </c>
    </row>
    <row r="32" spans="2:7" ht="15" customHeight="1">
      <c r="B32" s="238"/>
      <c r="C32" s="87" t="s">
        <v>533</v>
      </c>
      <c r="D32" s="236" t="e">
        <f>+VLOOKUP(C32,CATALOGO!$C$79:$D$264,2,0)</f>
        <v>#N/A</v>
      </c>
      <c r="E32" s="237"/>
      <c r="F32" s="237"/>
      <c r="G32" s="64">
        <v>0</v>
      </c>
    </row>
    <row r="33" spans="2:7" ht="15" customHeight="1">
      <c r="B33" s="238"/>
      <c r="C33" s="87" t="s">
        <v>533</v>
      </c>
      <c r="D33" s="236" t="e">
        <f>+VLOOKUP(C33,CATALOGO!$C$79:$D$264,2,0)</f>
        <v>#N/A</v>
      </c>
      <c r="E33" s="237"/>
      <c r="F33" s="237"/>
      <c r="G33" s="64">
        <v>0</v>
      </c>
    </row>
    <row r="34" spans="2:7" ht="15" customHeight="1">
      <c r="B34" s="238"/>
      <c r="C34" s="61">
        <v>44105</v>
      </c>
      <c r="D34" s="224" t="str">
        <f>+VLOOKUP(C34,[7]CATALOGO!C43:D479,2,0)</f>
        <v>APOYO A VOLUNTARIOS QUE PARTICIPAN EN DIVERSOS PROGRAMAS FEDERALES</v>
      </c>
      <c r="E34" s="225"/>
      <c r="F34" s="225"/>
      <c r="G34" s="64">
        <v>0</v>
      </c>
    </row>
    <row r="35" spans="2:7" ht="15" customHeight="1">
      <c r="B35" s="238"/>
      <c r="C35" s="239" t="s">
        <v>516</v>
      </c>
      <c r="D35" s="239"/>
      <c r="E35" s="239"/>
      <c r="F35" s="239"/>
      <c r="G35" s="155">
        <f>+SUM(G20:G34)</f>
        <v>0</v>
      </c>
    </row>
    <row r="36" spans="2:7" ht="15" customHeight="1">
      <c r="B36" s="238" t="str">
        <f>+[6]CALENDARIO!$C$23</f>
        <v>FORMACIÓN</v>
      </c>
      <c r="C36" s="87" t="s">
        <v>533</v>
      </c>
      <c r="D36" s="236" t="e">
        <f>+VLOOKUP(C36,CATALOGO!$C$79:$D$264,2,0)</f>
        <v>#N/A</v>
      </c>
      <c r="E36" s="237"/>
      <c r="F36" s="237"/>
      <c r="G36" s="64">
        <v>0</v>
      </c>
    </row>
    <row r="37" spans="2:7" ht="15" customHeight="1">
      <c r="B37" s="238"/>
      <c r="C37" s="87" t="s">
        <v>533</v>
      </c>
      <c r="D37" s="236" t="e">
        <f>+VLOOKUP(C37,CATALOGO!$C$79:$D$264,2,0)</f>
        <v>#N/A</v>
      </c>
      <c r="E37" s="237"/>
      <c r="F37" s="237"/>
      <c r="G37" s="64">
        <v>0</v>
      </c>
    </row>
    <row r="38" spans="2:7" ht="15" customHeight="1">
      <c r="B38" s="238"/>
      <c r="C38" s="87" t="s">
        <v>533</v>
      </c>
      <c r="D38" s="236" t="e">
        <f>+VLOOKUP(C38,CATALOGO!$C$79:$D$264,2,0)</f>
        <v>#N/A</v>
      </c>
      <c r="E38" s="237"/>
      <c r="F38" s="237"/>
      <c r="G38" s="64">
        <v>0</v>
      </c>
    </row>
    <row r="39" spans="2:7" ht="15" customHeight="1">
      <c r="B39" s="238"/>
      <c r="C39" s="87" t="s">
        <v>533</v>
      </c>
      <c r="D39" s="236" t="e">
        <f>+VLOOKUP(C39,CATALOGO!$C$79:$D$264,2,0)</f>
        <v>#N/A</v>
      </c>
      <c r="E39" s="237"/>
      <c r="F39" s="237"/>
      <c r="G39" s="64">
        <v>0</v>
      </c>
    </row>
    <row r="40" spans="2:7" ht="15" customHeight="1">
      <c r="B40" s="238"/>
      <c r="C40" s="87" t="s">
        <v>533</v>
      </c>
      <c r="D40" s="236" t="e">
        <f>+VLOOKUP(C40,CATALOGO!$C$79:$D$264,2,0)</f>
        <v>#N/A</v>
      </c>
      <c r="E40" s="237"/>
      <c r="F40" s="237"/>
      <c r="G40" s="64">
        <v>0</v>
      </c>
    </row>
    <row r="41" spans="2:7" ht="15" customHeight="1">
      <c r="B41" s="238"/>
      <c r="C41" s="87" t="s">
        <v>533</v>
      </c>
      <c r="D41" s="236" t="e">
        <f>+VLOOKUP(C41,CATALOGO!$C$79:$D$264,2,0)</f>
        <v>#N/A</v>
      </c>
      <c r="E41" s="237"/>
      <c r="F41" s="237"/>
      <c r="G41" s="64">
        <v>0</v>
      </c>
    </row>
    <row r="42" spans="2:7" ht="15" customHeight="1">
      <c r="B42" s="238"/>
      <c r="C42" s="87" t="s">
        <v>533</v>
      </c>
      <c r="D42" s="236" t="e">
        <f>+VLOOKUP(C42,CATALOGO!$C$79:$D$264,2,0)</f>
        <v>#N/A</v>
      </c>
      <c r="E42" s="237"/>
      <c r="F42" s="237"/>
      <c r="G42" s="64">
        <v>0</v>
      </c>
    </row>
    <row r="43" spans="2:7" ht="15" customHeight="1">
      <c r="B43" s="238"/>
      <c r="C43" s="87" t="s">
        <v>533</v>
      </c>
      <c r="D43" s="236" t="e">
        <f>+VLOOKUP(C43,CATALOGO!$C$79:$D$264,2,0)</f>
        <v>#N/A</v>
      </c>
      <c r="E43" s="237"/>
      <c r="F43" s="237"/>
      <c r="G43" s="64">
        <v>0</v>
      </c>
    </row>
    <row r="44" spans="2:7" ht="15" customHeight="1">
      <c r="B44" s="238"/>
      <c r="C44" s="87" t="s">
        <v>533</v>
      </c>
      <c r="D44" s="236" t="e">
        <f>+VLOOKUP(C44,CATALOGO!$C$79:$D$264,2,0)</f>
        <v>#N/A</v>
      </c>
      <c r="E44" s="237"/>
      <c r="F44" s="237"/>
      <c r="G44" s="64">
        <v>0</v>
      </c>
    </row>
    <row r="45" spans="2:7" ht="15" customHeight="1">
      <c r="B45" s="238"/>
      <c r="C45" s="87" t="s">
        <v>533</v>
      </c>
      <c r="D45" s="236" t="e">
        <f>+VLOOKUP(C45,CATALOGO!$C$79:$D$264,2,0)</f>
        <v>#N/A</v>
      </c>
      <c r="E45" s="237"/>
      <c r="F45" s="237"/>
      <c r="G45" s="64">
        <v>0</v>
      </c>
    </row>
    <row r="46" spans="2:7" ht="15" customHeight="1">
      <c r="B46" s="238"/>
      <c r="C46" s="87" t="s">
        <v>533</v>
      </c>
      <c r="D46" s="236" t="e">
        <f>+VLOOKUP(C46,CATALOGO!$C$79:$D$264,2,0)</f>
        <v>#N/A</v>
      </c>
      <c r="E46" s="237"/>
      <c r="F46" s="237"/>
      <c r="G46" s="64">
        <v>0</v>
      </c>
    </row>
    <row r="47" spans="2:7" ht="15" customHeight="1">
      <c r="B47" s="238"/>
      <c r="C47" s="87" t="s">
        <v>533</v>
      </c>
      <c r="D47" s="236" t="e">
        <f>+VLOOKUP(C47,CATALOGO!$C$79:$D$264,2,0)</f>
        <v>#N/A</v>
      </c>
      <c r="E47" s="237"/>
      <c r="F47" s="237"/>
      <c r="G47" s="64">
        <v>0</v>
      </c>
    </row>
    <row r="48" spans="2:7" ht="15" customHeight="1">
      <c r="B48" s="238"/>
      <c r="C48" s="87" t="s">
        <v>533</v>
      </c>
      <c r="D48" s="236" t="e">
        <f>+VLOOKUP(C48,CATALOGO!$C$79:$D$264,2,0)</f>
        <v>#N/A</v>
      </c>
      <c r="E48" s="237"/>
      <c r="F48" s="237"/>
      <c r="G48" s="64">
        <v>0</v>
      </c>
    </row>
    <row r="49" spans="2:7" ht="15" customHeight="1">
      <c r="B49" s="238"/>
      <c r="C49" s="87" t="s">
        <v>533</v>
      </c>
      <c r="D49" s="236" t="e">
        <f>+VLOOKUP(C49,CATALOGO!$C$79:$D$264,2,0)</f>
        <v>#N/A</v>
      </c>
      <c r="E49" s="237"/>
      <c r="F49" s="237"/>
      <c r="G49" s="64">
        <v>0</v>
      </c>
    </row>
    <row r="50" spans="2:7" ht="15" customHeight="1">
      <c r="B50" s="238"/>
      <c r="C50" s="61">
        <v>44105</v>
      </c>
      <c r="D50" s="224" t="str">
        <f>+VLOOKUP(C50,[7]CATALOGO!C53:D489,2,0)</f>
        <v>APOYO A VOLUNTARIOS QUE PARTICIPAN EN DIVERSOS PROGRAMAS FEDERALES</v>
      </c>
      <c r="E50" s="225"/>
      <c r="F50" s="225"/>
      <c r="G50" s="64">
        <v>0</v>
      </c>
    </row>
    <row r="51" spans="2:7" ht="15" customHeight="1">
      <c r="B51" s="238"/>
      <c r="C51" s="239" t="s">
        <v>529</v>
      </c>
      <c r="D51" s="239"/>
      <c r="E51" s="239"/>
      <c r="F51" s="239"/>
      <c r="G51" s="155">
        <f>+SUM(G36:G50)</f>
        <v>0</v>
      </c>
    </row>
    <row r="52" spans="2:7" ht="15" customHeight="1">
      <c r="B52" s="238" t="str">
        <f>+[6]CALENDARIO!$C$40</f>
        <v>PLAZAS COMUNITARIAS</v>
      </c>
      <c r="C52" s="87" t="s">
        <v>533</v>
      </c>
      <c r="D52" s="236" t="e">
        <f>+VLOOKUP(C52,CATALOGO!$C$79:$D$264,2,0)</f>
        <v>#N/A</v>
      </c>
      <c r="E52" s="237"/>
      <c r="F52" s="237"/>
      <c r="G52" s="64">
        <v>0</v>
      </c>
    </row>
    <row r="53" spans="2:7" ht="15" customHeight="1">
      <c r="B53" s="238"/>
      <c r="C53" s="87" t="s">
        <v>533</v>
      </c>
      <c r="D53" s="236" t="e">
        <f>+VLOOKUP(C53,CATALOGO!$C$79:$D$264,2,0)</f>
        <v>#N/A</v>
      </c>
      <c r="E53" s="237"/>
      <c r="F53" s="237"/>
      <c r="G53" s="64">
        <v>0</v>
      </c>
    </row>
    <row r="54" spans="2:7" ht="15" customHeight="1">
      <c r="B54" s="238"/>
      <c r="C54" s="87" t="s">
        <v>533</v>
      </c>
      <c r="D54" s="236" t="e">
        <f>+VLOOKUP(C54,CATALOGO!$C$79:$D$264,2,0)</f>
        <v>#N/A</v>
      </c>
      <c r="E54" s="237"/>
      <c r="F54" s="237"/>
      <c r="G54" s="64">
        <v>0</v>
      </c>
    </row>
    <row r="55" spans="2:7" ht="15" customHeight="1">
      <c r="B55" s="238"/>
      <c r="C55" s="87" t="s">
        <v>533</v>
      </c>
      <c r="D55" s="236" t="e">
        <f>+VLOOKUP(C55,CATALOGO!$C$79:$D$264,2,0)</f>
        <v>#N/A</v>
      </c>
      <c r="E55" s="237"/>
      <c r="F55" s="237"/>
      <c r="G55" s="64">
        <v>0</v>
      </c>
    </row>
    <row r="56" spans="2:7" ht="15" customHeight="1">
      <c r="B56" s="238"/>
      <c r="C56" s="87" t="s">
        <v>533</v>
      </c>
      <c r="D56" s="236" t="e">
        <f>+VLOOKUP(C56,CATALOGO!$C$79:$D$264,2,0)</f>
        <v>#N/A</v>
      </c>
      <c r="E56" s="237"/>
      <c r="F56" s="237"/>
      <c r="G56" s="64">
        <v>0</v>
      </c>
    </row>
    <row r="57" spans="2:7" ht="15" customHeight="1">
      <c r="B57" s="238"/>
      <c r="C57" s="87" t="s">
        <v>533</v>
      </c>
      <c r="D57" s="236" t="e">
        <f>+VLOOKUP(C57,CATALOGO!$C$79:$D$264,2,0)</f>
        <v>#N/A</v>
      </c>
      <c r="E57" s="237"/>
      <c r="F57" s="237"/>
      <c r="G57" s="64">
        <v>0</v>
      </c>
    </row>
    <row r="58" spans="2:7" ht="15" customHeight="1">
      <c r="B58" s="238"/>
      <c r="C58" s="87" t="s">
        <v>533</v>
      </c>
      <c r="D58" s="236" t="e">
        <f>+VLOOKUP(C58,CATALOGO!$C$79:$D$264,2,0)</f>
        <v>#N/A</v>
      </c>
      <c r="E58" s="237"/>
      <c r="F58" s="237"/>
      <c r="G58" s="64">
        <v>0</v>
      </c>
    </row>
    <row r="59" spans="2:7" ht="15" customHeight="1">
      <c r="B59" s="238"/>
      <c r="C59" s="87" t="s">
        <v>533</v>
      </c>
      <c r="D59" s="236" t="e">
        <f>+VLOOKUP(C59,CATALOGO!$C$79:$D$264,2,0)</f>
        <v>#N/A</v>
      </c>
      <c r="E59" s="237"/>
      <c r="F59" s="237"/>
      <c r="G59" s="64">
        <v>0</v>
      </c>
    </row>
    <row r="60" spans="2:7" ht="15" customHeight="1">
      <c r="B60" s="238"/>
      <c r="C60" s="87" t="s">
        <v>533</v>
      </c>
      <c r="D60" s="236" t="e">
        <f>+VLOOKUP(C60,CATALOGO!$C$79:$D$264,2,0)</f>
        <v>#N/A</v>
      </c>
      <c r="E60" s="237"/>
      <c r="F60" s="237"/>
      <c r="G60" s="64">
        <v>0</v>
      </c>
    </row>
    <row r="61" spans="2:7" ht="15" customHeight="1">
      <c r="B61" s="238"/>
      <c r="C61" s="87" t="s">
        <v>533</v>
      </c>
      <c r="D61" s="236" t="e">
        <f>+VLOOKUP(C61,CATALOGO!$C$79:$D$264,2,0)</f>
        <v>#N/A</v>
      </c>
      <c r="E61" s="237"/>
      <c r="F61" s="237"/>
      <c r="G61" s="64">
        <v>0</v>
      </c>
    </row>
    <row r="62" spans="2:7" ht="15" customHeight="1">
      <c r="B62" s="238"/>
      <c r="C62" s="87" t="s">
        <v>533</v>
      </c>
      <c r="D62" s="236" t="e">
        <f>+VLOOKUP(C62,CATALOGO!$C$79:$D$264,2,0)</f>
        <v>#N/A</v>
      </c>
      <c r="E62" s="237"/>
      <c r="F62" s="237"/>
      <c r="G62" s="64">
        <v>0</v>
      </c>
    </row>
    <row r="63" spans="2:7" ht="15" customHeight="1">
      <c r="B63" s="238"/>
      <c r="C63" s="87" t="s">
        <v>533</v>
      </c>
      <c r="D63" s="236" t="e">
        <f>+VLOOKUP(C63,CATALOGO!$C$79:$D$264,2,0)</f>
        <v>#N/A</v>
      </c>
      <c r="E63" s="237"/>
      <c r="F63" s="237"/>
      <c r="G63" s="64">
        <v>0</v>
      </c>
    </row>
    <row r="64" spans="2:7" ht="15" customHeight="1">
      <c r="B64" s="238"/>
      <c r="C64" s="87" t="s">
        <v>533</v>
      </c>
      <c r="D64" s="236" t="e">
        <f>+VLOOKUP(C64,CATALOGO!$C$79:$D$264,2,0)</f>
        <v>#N/A</v>
      </c>
      <c r="E64" s="237"/>
      <c r="F64" s="237"/>
      <c r="G64" s="64">
        <v>0</v>
      </c>
    </row>
    <row r="65" spans="2:7" ht="15" customHeight="1">
      <c r="B65" s="238"/>
      <c r="C65" s="87" t="s">
        <v>533</v>
      </c>
      <c r="D65" s="236" t="e">
        <f>+VLOOKUP(C65,CATALOGO!$C$79:$D$264,2,0)</f>
        <v>#N/A</v>
      </c>
      <c r="E65" s="237"/>
      <c r="F65" s="237"/>
      <c r="G65" s="64">
        <v>0</v>
      </c>
    </row>
    <row r="66" spans="2:7" ht="15" customHeight="1">
      <c r="B66" s="238"/>
      <c r="C66" s="87" t="s">
        <v>533</v>
      </c>
      <c r="D66" s="236" t="e">
        <f>+VLOOKUP(C66,CATALOGO!$C$79:$D$264,2,0)</f>
        <v>#N/A</v>
      </c>
      <c r="E66" s="237"/>
      <c r="F66" s="237"/>
      <c r="G66" s="64">
        <v>0</v>
      </c>
    </row>
    <row r="67" spans="2:7" ht="15" customHeight="1">
      <c r="B67" s="238"/>
      <c r="C67" s="61">
        <v>44105</v>
      </c>
      <c r="D67" s="224" t="str">
        <f>+VLOOKUP(C67,[7]CATALOGO!C64:D500,2,0)</f>
        <v>APOYO A VOLUNTARIOS QUE PARTICIPAN EN DIVERSOS PROGRAMAS FEDERALES</v>
      </c>
      <c r="E67" s="225"/>
      <c r="F67" s="225"/>
      <c r="G67" s="64">
        <v>0</v>
      </c>
    </row>
    <row r="68" spans="2:7" ht="15" customHeight="1">
      <c r="B68" s="238"/>
      <c r="C68" s="239" t="s">
        <v>528</v>
      </c>
      <c r="D68" s="239"/>
      <c r="E68" s="239"/>
      <c r="F68" s="239"/>
      <c r="G68" s="155">
        <f>+SUM(G52:G67)</f>
        <v>0</v>
      </c>
    </row>
    <row r="69" spans="2:7" ht="15" customHeight="1">
      <c r="B69" s="238" t="s">
        <v>49</v>
      </c>
      <c r="C69" s="87" t="s">
        <v>533</v>
      </c>
      <c r="D69" s="236" t="e">
        <f>+VLOOKUP(C69,CATALOGO!$C$79:$D$264,2,0)</f>
        <v>#N/A</v>
      </c>
      <c r="E69" s="237"/>
      <c r="F69" s="237"/>
      <c r="G69" s="64">
        <v>0</v>
      </c>
    </row>
    <row r="70" spans="2:7" ht="15" customHeight="1">
      <c r="B70" s="238"/>
      <c r="C70" s="87" t="s">
        <v>533</v>
      </c>
      <c r="D70" s="236" t="e">
        <f>+VLOOKUP(C70,CATALOGO!$C$79:$D$264,2,0)</f>
        <v>#N/A</v>
      </c>
      <c r="E70" s="237"/>
      <c r="F70" s="237"/>
      <c r="G70" s="64">
        <v>0</v>
      </c>
    </row>
    <row r="71" spans="2:7" ht="15" customHeight="1">
      <c r="B71" s="238"/>
      <c r="C71" s="87" t="s">
        <v>533</v>
      </c>
      <c r="D71" s="236" t="e">
        <f>+VLOOKUP(C71,CATALOGO!$C$79:$D$264,2,0)</f>
        <v>#N/A</v>
      </c>
      <c r="E71" s="237"/>
      <c r="F71" s="237"/>
      <c r="G71" s="64">
        <v>0</v>
      </c>
    </row>
    <row r="72" spans="2:7" ht="15" customHeight="1">
      <c r="B72" s="238"/>
      <c r="C72" s="87" t="s">
        <v>533</v>
      </c>
      <c r="D72" s="236" t="e">
        <f>+VLOOKUP(C72,CATALOGO!$C$79:$D$264,2,0)</f>
        <v>#N/A</v>
      </c>
      <c r="E72" s="237"/>
      <c r="F72" s="237"/>
      <c r="G72" s="64">
        <v>0</v>
      </c>
    </row>
    <row r="73" spans="2:7" ht="15" customHeight="1">
      <c r="B73" s="238"/>
      <c r="C73" s="87" t="s">
        <v>533</v>
      </c>
      <c r="D73" s="236" t="e">
        <f>+VLOOKUP(C73,CATALOGO!$C$79:$D$264,2,0)</f>
        <v>#N/A</v>
      </c>
      <c r="E73" s="237"/>
      <c r="F73" s="237"/>
      <c r="G73" s="64">
        <v>0</v>
      </c>
    </row>
    <row r="74" spans="2:7" ht="15" customHeight="1">
      <c r="B74" s="238"/>
      <c r="C74" s="87" t="s">
        <v>533</v>
      </c>
      <c r="D74" s="236" t="e">
        <f>+VLOOKUP(C74,CATALOGO!$C$79:$D$264,2,0)</f>
        <v>#N/A</v>
      </c>
      <c r="E74" s="237"/>
      <c r="F74" s="237"/>
      <c r="G74" s="64">
        <v>0</v>
      </c>
    </row>
    <row r="75" spans="2:7" ht="15" customHeight="1">
      <c r="B75" s="238"/>
      <c r="C75" s="87" t="s">
        <v>533</v>
      </c>
      <c r="D75" s="236" t="e">
        <f>+VLOOKUP(C75,CATALOGO!$C$79:$D$264,2,0)</f>
        <v>#N/A</v>
      </c>
      <c r="E75" s="237"/>
      <c r="F75" s="237"/>
      <c r="G75" s="64">
        <v>0</v>
      </c>
    </row>
    <row r="76" spans="2:7" ht="15" customHeight="1">
      <c r="B76" s="238"/>
      <c r="C76" s="87" t="s">
        <v>533</v>
      </c>
      <c r="D76" s="236" t="e">
        <f>+VLOOKUP(C76,CATALOGO!$C$79:$D$264,2,0)</f>
        <v>#N/A</v>
      </c>
      <c r="E76" s="237"/>
      <c r="F76" s="237"/>
      <c r="G76" s="64">
        <v>0</v>
      </c>
    </row>
    <row r="77" spans="2:7" ht="15" customHeight="1">
      <c r="B77" s="238"/>
      <c r="C77" s="87" t="s">
        <v>533</v>
      </c>
      <c r="D77" s="236" t="e">
        <f>+VLOOKUP(C77,CATALOGO!$C$79:$D$264,2,0)</f>
        <v>#N/A</v>
      </c>
      <c r="E77" s="237"/>
      <c r="F77" s="237"/>
      <c r="G77" s="64">
        <v>0</v>
      </c>
    </row>
    <row r="78" spans="2:7" ht="15" customHeight="1">
      <c r="B78" s="238"/>
      <c r="C78" s="87" t="s">
        <v>533</v>
      </c>
      <c r="D78" s="236" t="e">
        <f>+VLOOKUP(C78,CATALOGO!$C$79:$D$264,2,0)</f>
        <v>#N/A</v>
      </c>
      <c r="E78" s="237"/>
      <c r="F78" s="237"/>
      <c r="G78" s="64">
        <v>0</v>
      </c>
    </row>
    <row r="79" spans="2:7" ht="15" customHeight="1">
      <c r="B79" s="238"/>
      <c r="C79" s="87" t="s">
        <v>533</v>
      </c>
      <c r="D79" s="236" t="e">
        <f>+VLOOKUP(C79,CATALOGO!$C$79:$D$264,2,0)</f>
        <v>#N/A</v>
      </c>
      <c r="E79" s="237"/>
      <c r="F79" s="237"/>
      <c r="G79" s="64">
        <v>0</v>
      </c>
    </row>
    <row r="80" spans="2:7" ht="15" customHeight="1">
      <c r="B80" s="238"/>
      <c r="C80" s="87" t="s">
        <v>533</v>
      </c>
      <c r="D80" s="236" t="e">
        <f>+VLOOKUP(C80,CATALOGO!$C$79:$D$264,2,0)</f>
        <v>#N/A</v>
      </c>
      <c r="E80" s="237"/>
      <c r="F80" s="237"/>
      <c r="G80" s="64">
        <v>0</v>
      </c>
    </row>
    <row r="81" spans="2:7" ht="15" customHeight="1">
      <c r="B81" s="238"/>
      <c r="C81" s="87" t="s">
        <v>533</v>
      </c>
      <c r="D81" s="236" t="e">
        <f>+VLOOKUP(C81,CATALOGO!$C$79:$D$264,2,0)</f>
        <v>#N/A</v>
      </c>
      <c r="E81" s="237"/>
      <c r="F81" s="237"/>
      <c r="G81" s="64">
        <v>0</v>
      </c>
    </row>
    <row r="82" spans="2:7" ht="15" customHeight="1">
      <c r="B82" s="238"/>
      <c r="C82" s="87" t="s">
        <v>533</v>
      </c>
      <c r="D82" s="236" t="e">
        <f>+VLOOKUP(C82,CATALOGO!$C$79:$D$264,2,0)</f>
        <v>#N/A</v>
      </c>
      <c r="E82" s="237"/>
      <c r="F82" s="237"/>
      <c r="G82" s="64">
        <v>0</v>
      </c>
    </row>
    <row r="83" spans="2:7" ht="15" customHeight="1">
      <c r="B83" s="238"/>
      <c r="C83" s="87" t="s">
        <v>533</v>
      </c>
      <c r="D83" s="236" t="e">
        <f>+VLOOKUP(C83,CATALOGO!$C$79:$D$264,2,0)</f>
        <v>#N/A</v>
      </c>
      <c r="E83" s="237"/>
      <c r="F83" s="237"/>
      <c r="G83" s="64">
        <v>0</v>
      </c>
    </row>
    <row r="84" spans="2:7" ht="15" customHeight="1">
      <c r="B84" s="238"/>
      <c r="C84" s="61">
        <v>44105</v>
      </c>
      <c r="D84" s="224" t="str">
        <f>+VLOOKUP(C84,[7]CATALOGO!C81:D517,2,0)</f>
        <v>APOYO A VOLUNTARIOS QUE PARTICIPAN EN DIVERSOS PROGRAMAS FEDERALES</v>
      </c>
      <c r="E84" s="225"/>
      <c r="F84" s="225"/>
      <c r="G84" s="64">
        <v>0</v>
      </c>
    </row>
    <row r="85" spans="2:7" ht="15" customHeight="1">
      <c r="B85" s="238"/>
      <c r="C85" s="239" t="s">
        <v>570</v>
      </c>
      <c r="D85" s="239"/>
      <c r="E85" s="239"/>
      <c r="F85" s="239"/>
      <c r="G85" s="155">
        <f>+SUM(G69:G84)</f>
        <v>0</v>
      </c>
    </row>
    <row r="86" spans="2:7" ht="15" customHeight="1">
      <c r="B86" s="238" t="s">
        <v>43</v>
      </c>
      <c r="C86" s="87" t="s">
        <v>533</v>
      </c>
      <c r="D86" s="236" t="e">
        <f>+VLOOKUP(C86,CATALOGO!$C$79:$D$264,2,0)</f>
        <v>#N/A</v>
      </c>
      <c r="E86" s="237"/>
      <c r="F86" s="237"/>
      <c r="G86" s="64">
        <v>0</v>
      </c>
    </row>
    <row r="87" spans="2:7" ht="15" customHeight="1">
      <c r="B87" s="238"/>
      <c r="C87" s="87" t="s">
        <v>533</v>
      </c>
      <c r="D87" s="236" t="e">
        <f>+VLOOKUP(C87,CATALOGO!$C$79:$D$264,2,0)</f>
        <v>#N/A</v>
      </c>
      <c r="E87" s="237"/>
      <c r="F87" s="237"/>
      <c r="G87" s="64">
        <v>0</v>
      </c>
    </row>
    <row r="88" spans="2:7" ht="15" customHeight="1">
      <c r="B88" s="238"/>
      <c r="C88" s="87" t="s">
        <v>533</v>
      </c>
      <c r="D88" s="236" t="e">
        <f>+VLOOKUP(C88,CATALOGO!$C$79:$D$264,2,0)</f>
        <v>#N/A</v>
      </c>
      <c r="E88" s="237"/>
      <c r="F88" s="237"/>
      <c r="G88" s="64">
        <v>0</v>
      </c>
    </row>
    <row r="89" spans="2:7" ht="15" customHeight="1">
      <c r="B89" s="238"/>
      <c r="C89" s="87" t="s">
        <v>533</v>
      </c>
      <c r="D89" s="236" t="e">
        <f>+VLOOKUP(C89,CATALOGO!$C$79:$D$264,2,0)</f>
        <v>#N/A</v>
      </c>
      <c r="E89" s="237"/>
      <c r="F89" s="237"/>
      <c r="G89" s="64">
        <v>0</v>
      </c>
    </row>
    <row r="90" spans="2:7" ht="15" customHeight="1">
      <c r="B90" s="238"/>
      <c r="C90" s="87" t="s">
        <v>533</v>
      </c>
      <c r="D90" s="236" t="e">
        <f>+VLOOKUP(C90,CATALOGO!$C$79:$D$264,2,0)</f>
        <v>#N/A</v>
      </c>
      <c r="E90" s="237"/>
      <c r="F90" s="237"/>
      <c r="G90" s="64">
        <v>0</v>
      </c>
    </row>
    <row r="91" spans="2:7" ht="15" customHeight="1">
      <c r="B91" s="238"/>
      <c r="C91" s="87" t="s">
        <v>533</v>
      </c>
      <c r="D91" s="236" t="e">
        <f>+VLOOKUP(C91,CATALOGO!$C$79:$D$264,2,0)</f>
        <v>#N/A</v>
      </c>
      <c r="E91" s="237"/>
      <c r="F91" s="237"/>
      <c r="G91" s="64">
        <v>0</v>
      </c>
    </row>
    <row r="92" spans="2:7" ht="15" customHeight="1">
      <c r="B92" s="238"/>
      <c r="C92" s="87" t="s">
        <v>533</v>
      </c>
      <c r="D92" s="236" t="e">
        <f>+VLOOKUP(C92,CATALOGO!$C$79:$D$264,2,0)</f>
        <v>#N/A</v>
      </c>
      <c r="E92" s="237"/>
      <c r="F92" s="237"/>
      <c r="G92" s="64">
        <v>0</v>
      </c>
    </row>
    <row r="93" spans="2:7" ht="15" customHeight="1">
      <c r="B93" s="238"/>
      <c r="C93" s="87" t="s">
        <v>533</v>
      </c>
      <c r="D93" s="236" t="e">
        <f>+VLOOKUP(C93,CATALOGO!$C$79:$D$264,2,0)</f>
        <v>#N/A</v>
      </c>
      <c r="E93" s="237"/>
      <c r="F93" s="237"/>
      <c r="G93" s="64">
        <v>0</v>
      </c>
    </row>
    <row r="94" spans="2:7" ht="15" customHeight="1">
      <c r="B94" s="238"/>
      <c r="C94" s="87" t="s">
        <v>533</v>
      </c>
      <c r="D94" s="236" t="e">
        <f>+VLOOKUP(C94,CATALOGO!$C$79:$D$264,2,0)</f>
        <v>#N/A</v>
      </c>
      <c r="E94" s="237"/>
      <c r="F94" s="237"/>
      <c r="G94" s="64">
        <v>0</v>
      </c>
    </row>
    <row r="95" spans="2:7" ht="15" customHeight="1">
      <c r="B95" s="238"/>
      <c r="C95" s="87" t="s">
        <v>533</v>
      </c>
      <c r="D95" s="236" t="e">
        <f>+VLOOKUP(C95,CATALOGO!$C$79:$D$264,2,0)</f>
        <v>#N/A</v>
      </c>
      <c r="E95" s="237"/>
      <c r="F95" s="237"/>
      <c r="G95" s="64">
        <v>0</v>
      </c>
    </row>
    <row r="96" spans="2:7" ht="15" customHeight="1">
      <c r="B96" s="238"/>
      <c r="C96" s="87" t="s">
        <v>533</v>
      </c>
      <c r="D96" s="236" t="e">
        <f>+VLOOKUP(C96,CATALOGO!$C$79:$D$264,2,0)</f>
        <v>#N/A</v>
      </c>
      <c r="E96" s="237"/>
      <c r="F96" s="237"/>
      <c r="G96" s="64">
        <v>0</v>
      </c>
    </row>
    <row r="97" spans="2:7" ht="15" customHeight="1">
      <c r="B97" s="238"/>
      <c r="C97" s="87" t="s">
        <v>533</v>
      </c>
      <c r="D97" s="236" t="e">
        <f>+VLOOKUP(C97,CATALOGO!$C$79:$D$264,2,0)</f>
        <v>#N/A</v>
      </c>
      <c r="E97" s="237"/>
      <c r="F97" s="237"/>
      <c r="G97" s="64">
        <v>0</v>
      </c>
    </row>
    <row r="98" spans="2:7" ht="15" customHeight="1">
      <c r="B98" s="238"/>
      <c r="C98" s="87" t="s">
        <v>533</v>
      </c>
      <c r="D98" s="236" t="e">
        <f>+VLOOKUP(C98,CATALOGO!$C$79:$D$264,2,0)</f>
        <v>#N/A</v>
      </c>
      <c r="E98" s="237"/>
      <c r="F98" s="237"/>
      <c r="G98" s="64">
        <v>0</v>
      </c>
    </row>
    <row r="99" spans="2:7" ht="15" customHeight="1">
      <c r="B99" s="238"/>
      <c r="C99" s="87" t="s">
        <v>533</v>
      </c>
      <c r="D99" s="236" t="e">
        <f>+VLOOKUP(C99,CATALOGO!$C$79:$D$264,2,0)</f>
        <v>#N/A</v>
      </c>
      <c r="E99" s="237"/>
      <c r="F99" s="237"/>
      <c r="G99" s="64">
        <v>0</v>
      </c>
    </row>
    <row r="100" spans="2:7" ht="15" customHeight="1">
      <c r="B100" s="238"/>
      <c r="C100" s="87" t="s">
        <v>533</v>
      </c>
      <c r="D100" s="236" t="e">
        <f>+VLOOKUP(C100,CATALOGO!$C$79:$D$264,2,0)</f>
        <v>#N/A</v>
      </c>
      <c r="E100" s="237"/>
      <c r="F100" s="237"/>
      <c r="G100" s="64">
        <v>0</v>
      </c>
    </row>
    <row r="101" spans="2:7" ht="15" customHeight="1">
      <c r="B101" s="238"/>
      <c r="C101" s="61">
        <v>44105</v>
      </c>
      <c r="D101" s="224" t="str">
        <f>+VLOOKUP(C101,[7]CATALOGO!C98:D534,2,0)</f>
        <v>APOYO A VOLUNTARIOS QUE PARTICIPAN EN DIVERSOS PROGRAMAS FEDERALES</v>
      </c>
      <c r="E101" s="225"/>
      <c r="F101" s="225"/>
      <c r="G101" s="64">
        <v>0</v>
      </c>
    </row>
    <row r="102" spans="2:7" ht="15" customHeight="1">
      <c r="B102" s="238"/>
      <c r="C102" s="239" t="s">
        <v>571</v>
      </c>
      <c r="D102" s="239"/>
      <c r="E102" s="239"/>
      <c r="F102" s="239"/>
      <c r="G102" s="155">
        <f>+SUM(G86:G101)</f>
        <v>0</v>
      </c>
    </row>
    <row r="103" spans="2:7" ht="15" customHeight="1">
      <c r="B103" s="238" t="s">
        <v>572</v>
      </c>
      <c r="C103" s="87" t="s">
        <v>533</v>
      </c>
      <c r="D103" s="236" t="e">
        <f>+VLOOKUP(C103,CATALOGO!$C$79:$D$264,2,0)</f>
        <v>#N/A</v>
      </c>
      <c r="E103" s="237"/>
      <c r="F103" s="237"/>
      <c r="G103" s="64">
        <v>0</v>
      </c>
    </row>
    <row r="104" spans="2:7" ht="15" customHeight="1">
      <c r="B104" s="238"/>
      <c r="C104" s="87" t="s">
        <v>533</v>
      </c>
      <c r="D104" s="236" t="e">
        <f>+VLOOKUP(C104,CATALOGO!$C$79:$D$264,2,0)</f>
        <v>#N/A</v>
      </c>
      <c r="E104" s="237"/>
      <c r="F104" s="237"/>
      <c r="G104" s="64">
        <v>0</v>
      </c>
    </row>
    <row r="105" spans="2:7" ht="15" customHeight="1">
      <c r="B105" s="238"/>
      <c r="C105" s="87" t="s">
        <v>533</v>
      </c>
      <c r="D105" s="236" t="e">
        <f>+VLOOKUP(C105,CATALOGO!$C$79:$D$264,2,0)</f>
        <v>#N/A</v>
      </c>
      <c r="E105" s="237"/>
      <c r="F105" s="237"/>
      <c r="G105" s="64">
        <v>0</v>
      </c>
    </row>
    <row r="106" spans="2:7" ht="15" customHeight="1">
      <c r="B106" s="238"/>
      <c r="C106" s="87" t="s">
        <v>533</v>
      </c>
      <c r="D106" s="236" t="e">
        <f>+VLOOKUP(C106,CATALOGO!$C$79:$D$264,2,0)</f>
        <v>#N/A</v>
      </c>
      <c r="E106" s="237"/>
      <c r="F106" s="237"/>
      <c r="G106" s="64">
        <v>0</v>
      </c>
    </row>
    <row r="107" spans="2:7" ht="15" customHeight="1">
      <c r="B107" s="238"/>
      <c r="C107" s="87" t="s">
        <v>533</v>
      </c>
      <c r="D107" s="236" t="e">
        <f>+VLOOKUP(C107,CATALOGO!$C$79:$D$264,2,0)</f>
        <v>#N/A</v>
      </c>
      <c r="E107" s="237"/>
      <c r="F107" s="237"/>
      <c r="G107" s="64">
        <v>0</v>
      </c>
    </row>
    <row r="108" spans="2:7" ht="15" customHeight="1">
      <c r="B108" s="238"/>
      <c r="C108" s="87" t="s">
        <v>533</v>
      </c>
      <c r="D108" s="236" t="e">
        <f>+VLOOKUP(C108,CATALOGO!$C$79:$D$264,2,0)</f>
        <v>#N/A</v>
      </c>
      <c r="E108" s="237"/>
      <c r="F108" s="237"/>
      <c r="G108" s="64">
        <v>0</v>
      </c>
    </row>
    <row r="109" spans="2:7" ht="15" customHeight="1">
      <c r="B109" s="238"/>
      <c r="C109" s="87" t="s">
        <v>533</v>
      </c>
      <c r="D109" s="236" t="e">
        <f>+VLOOKUP(C109,CATALOGO!$C$79:$D$264,2,0)</f>
        <v>#N/A</v>
      </c>
      <c r="E109" s="237"/>
      <c r="F109" s="237"/>
      <c r="G109" s="64">
        <v>0</v>
      </c>
    </row>
    <row r="110" spans="2:7" ht="15" customHeight="1">
      <c r="B110" s="238"/>
      <c r="C110" s="87" t="s">
        <v>533</v>
      </c>
      <c r="D110" s="236" t="e">
        <f>+VLOOKUP(C110,CATALOGO!$C$79:$D$264,2,0)</f>
        <v>#N/A</v>
      </c>
      <c r="E110" s="237"/>
      <c r="F110" s="237"/>
      <c r="G110" s="64">
        <v>0</v>
      </c>
    </row>
    <row r="111" spans="2:7" ht="15" customHeight="1">
      <c r="B111" s="238"/>
      <c r="C111" s="87" t="s">
        <v>533</v>
      </c>
      <c r="D111" s="236" t="e">
        <f>+VLOOKUP(C111,CATALOGO!$C$79:$D$264,2,0)</f>
        <v>#N/A</v>
      </c>
      <c r="E111" s="237"/>
      <c r="F111" s="237"/>
      <c r="G111" s="64">
        <v>0</v>
      </c>
    </row>
    <row r="112" spans="2:7" ht="15" customHeight="1">
      <c r="B112" s="238"/>
      <c r="C112" s="87" t="s">
        <v>533</v>
      </c>
      <c r="D112" s="236" t="e">
        <f>+VLOOKUP(C112,CATALOGO!$C$79:$D$264,2,0)</f>
        <v>#N/A</v>
      </c>
      <c r="E112" s="237"/>
      <c r="F112" s="237"/>
      <c r="G112" s="64">
        <v>0</v>
      </c>
    </row>
    <row r="113" spans="2:7" ht="15" customHeight="1">
      <c r="B113" s="238"/>
      <c r="C113" s="87" t="s">
        <v>533</v>
      </c>
      <c r="D113" s="236" t="e">
        <f>+VLOOKUP(C113,CATALOGO!$C$79:$D$264,2,0)</f>
        <v>#N/A</v>
      </c>
      <c r="E113" s="237"/>
      <c r="F113" s="237"/>
      <c r="G113" s="64">
        <v>0</v>
      </c>
    </row>
    <row r="114" spans="2:7" ht="15" customHeight="1">
      <c r="B114" s="238"/>
      <c r="C114" s="87" t="s">
        <v>533</v>
      </c>
      <c r="D114" s="236" t="e">
        <f>+VLOOKUP(C114,CATALOGO!$C$79:$D$264,2,0)</f>
        <v>#N/A</v>
      </c>
      <c r="E114" s="237"/>
      <c r="F114" s="237"/>
      <c r="G114" s="64">
        <v>0</v>
      </c>
    </row>
    <row r="115" spans="2:7" ht="15" customHeight="1">
      <c r="B115" s="238"/>
      <c r="C115" s="87" t="s">
        <v>533</v>
      </c>
      <c r="D115" s="236" t="e">
        <f>+VLOOKUP(C115,CATALOGO!$C$79:$D$264,2,0)</f>
        <v>#N/A</v>
      </c>
      <c r="E115" s="237"/>
      <c r="F115" s="237"/>
      <c r="G115" s="64">
        <v>0</v>
      </c>
    </row>
    <row r="116" spans="2:7" ht="15" customHeight="1">
      <c r="B116" s="238"/>
      <c r="C116" s="87" t="s">
        <v>533</v>
      </c>
      <c r="D116" s="236" t="e">
        <f>+VLOOKUP(C116,CATALOGO!$C$79:$D$264,2,0)</f>
        <v>#N/A</v>
      </c>
      <c r="E116" s="237"/>
      <c r="F116" s="237"/>
      <c r="G116" s="64">
        <v>0</v>
      </c>
    </row>
    <row r="117" spans="2:7" ht="15" customHeight="1">
      <c r="B117" s="238"/>
      <c r="C117" s="87" t="s">
        <v>533</v>
      </c>
      <c r="D117" s="236" t="e">
        <f>+VLOOKUP(C117,CATALOGO!$C$79:$D$264,2,0)</f>
        <v>#N/A</v>
      </c>
      <c r="E117" s="237"/>
      <c r="F117" s="237"/>
      <c r="G117" s="64">
        <v>0</v>
      </c>
    </row>
    <row r="118" spans="2:7" ht="15" customHeight="1">
      <c r="B118" s="238"/>
      <c r="C118" s="61">
        <v>44105</v>
      </c>
      <c r="D118" s="224" t="str">
        <f>+VLOOKUP(C118,[7]CATALOGO!C115:D551,2,0)</f>
        <v>APOYO A VOLUNTARIOS QUE PARTICIPAN EN DIVERSOS PROGRAMAS FEDERALES</v>
      </c>
      <c r="E118" s="225"/>
      <c r="F118" s="225"/>
      <c r="G118" s="64">
        <v>0</v>
      </c>
    </row>
    <row r="119" spans="2:7" ht="15" customHeight="1">
      <c r="B119" s="238"/>
      <c r="C119" s="239" t="s">
        <v>590</v>
      </c>
      <c r="D119" s="239"/>
      <c r="E119" s="239"/>
      <c r="F119" s="239"/>
      <c r="G119" s="155">
        <f>+SUM(G103:G118)</f>
        <v>0</v>
      </c>
    </row>
    <row r="120" spans="2:7" ht="15" customHeight="1">
      <c r="B120" s="238" t="s">
        <v>522</v>
      </c>
      <c r="C120" s="87">
        <v>21101</v>
      </c>
      <c r="D120" s="236" t="str">
        <f>+VLOOKUP(C120,CATALOGO!$C$79:$D$264,2,0)</f>
        <v>MATERIALES Y ÚTILES DE OFICINA</v>
      </c>
      <c r="E120" s="237"/>
      <c r="F120" s="237"/>
      <c r="G120" s="64">
        <v>13043.4</v>
      </c>
    </row>
    <row r="121" spans="2:7" ht="15" customHeight="1">
      <c r="B121" s="238"/>
      <c r="C121" s="87">
        <v>21201</v>
      </c>
      <c r="D121" s="236" t="str">
        <f>+VLOOKUP(C121,CATALOGO!$C$79:$D$264,2,0)</f>
        <v>MATERIALES Y ÚTILES DE IMPRESIÓN Y REPRODUCCIÓN</v>
      </c>
      <c r="E121" s="237"/>
      <c r="F121" s="237"/>
      <c r="G121" s="64">
        <v>43442</v>
      </c>
    </row>
    <row r="122" spans="2:7" ht="15" customHeight="1">
      <c r="B122" s="238"/>
      <c r="C122" s="87">
        <v>21401</v>
      </c>
      <c r="D122" s="236" t="str">
        <f>+VLOOKUP(C122,CATALOGO!$C$79:$D$264,2,0)</f>
        <v>MATERIALES Y ÚTILES PARA EL PROCESAMIENTO EN EQUIPOS Y BIENES INFORMÁTICOS</v>
      </c>
      <c r="E122" s="237"/>
      <c r="F122" s="237"/>
      <c r="G122" s="64">
        <v>281.39999999999998</v>
      </c>
    </row>
    <row r="123" spans="2:7" ht="15" customHeight="1">
      <c r="B123" s="238"/>
      <c r="C123" s="87">
        <v>21601</v>
      </c>
      <c r="D123" s="236" t="str">
        <f>+VLOOKUP(C123,CATALOGO!$C$79:$D$264,2,0)</f>
        <v>MATERIAL DE LIMPIEZA</v>
      </c>
      <c r="E123" s="237"/>
      <c r="F123" s="237"/>
      <c r="G123" s="64">
        <v>17777.97</v>
      </c>
    </row>
    <row r="124" spans="2:7" ht="15" customHeight="1">
      <c r="B124" s="238"/>
      <c r="C124" s="87">
        <v>22104</v>
      </c>
      <c r="D124" s="236" t="str">
        <f>+VLOOKUP(C124,CATALOGO!$C$79:$D$264,2,0)</f>
        <v>PRODUCTOS ALIMENTICIOS PARA EL PERSONAL EN LAS INSTALACIONES DE LAS DEPENDENCIAS Y ENTIDADES</v>
      </c>
      <c r="E124" s="237"/>
      <c r="F124" s="237"/>
      <c r="G124" s="64">
        <v>10217</v>
      </c>
    </row>
    <row r="125" spans="2:7" ht="15" customHeight="1">
      <c r="B125" s="238"/>
      <c r="C125" s="87">
        <v>22106</v>
      </c>
      <c r="D125" s="236" t="str">
        <f>+VLOOKUP(C125,CATALOGO!$C$79:$D$264,2,0)</f>
        <v>PRODUCTOS ALIMENTICIOS PARA EL PERSONAL DERIVADO DE ACTIVIDADES EXTRAORDINARIAS</v>
      </c>
      <c r="E125" s="237"/>
      <c r="F125" s="237"/>
      <c r="G125" s="64">
        <v>1596.72</v>
      </c>
    </row>
    <row r="126" spans="2:7" ht="15" customHeight="1">
      <c r="B126" s="238"/>
      <c r="C126" s="87">
        <v>24401</v>
      </c>
      <c r="D126" s="236" t="str">
        <f>+VLOOKUP(C126,CATALOGO!$C$79:$D$264,2,0)</f>
        <v>MADERA Y PRODUCTOS DE MADERA</v>
      </c>
      <c r="E126" s="237"/>
      <c r="F126" s="237"/>
      <c r="G126" s="64">
        <v>433.84</v>
      </c>
    </row>
    <row r="127" spans="2:7" ht="15" customHeight="1">
      <c r="B127" s="238"/>
      <c r="C127" s="87">
        <v>24601</v>
      </c>
      <c r="D127" s="236" t="str">
        <f>+VLOOKUP(C127,CATALOGO!$C$79:$D$264,2,0)</f>
        <v>MATERIAL ELÉCTRICO Y ELECTRÓNICO</v>
      </c>
      <c r="E127" s="237"/>
      <c r="F127" s="237"/>
      <c r="G127" s="64">
        <v>2442.64</v>
      </c>
    </row>
    <row r="128" spans="2:7" ht="15" customHeight="1">
      <c r="B128" s="238"/>
      <c r="C128" s="87">
        <v>24901</v>
      </c>
      <c r="D128" s="236" t="str">
        <f>+VLOOKUP(C128,CATALOGO!$C$79:$D$264,2,0)</f>
        <v>OTROS MATERIALES Y ARTÍCULOS DE CONSTRUCCIÓN Y REPARACIÓN</v>
      </c>
      <c r="E128" s="237"/>
      <c r="F128" s="237"/>
      <c r="G128" s="64">
        <v>51</v>
      </c>
    </row>
    <row r="129" spans="2:7" ht="15" customHeight="1">
      <c r="B129" s="238"/>
      <c r="C129" s="87">
        <v>26102</v>
      </c>
      <c r="D129" s="236" t="str">
        <f>+VLOOKUP(C129,CATALOGO!$C$79:$D$264,2,0)</f>
        <v>COMBUSTIBLES, LUBRICANTES Y ADITIVOS PARA VEHÍCULOS TERRESTRES, AÉREOS, MARÍTIMOS, LACUSTRES Y FLUVIALES DESTINADOS A SERVICIOS PÚBLICOS Y LA OPERACIÓN DE PROGRAMAS PÚBLICOS</v>
      </c>
      <c r="E129" s="237"/>
      <c r="F129" s="237"/>
      <c r="G129" s="64">
        <v>245335.77</v>
      </c>
    </row>
    <row r="130" spans="2:7" ht="15" customHeight="1">
      <c r="B130" s="238"/>
      <c r="C130" s="87">
        <v>27101</v>
      </c>
      <c r="D130" s="236" t="str">
        <f>+VLOOKUP(C130,CATALOGO!$C$79:$D$264,2,0)</f>
        <v>VESTUARIO Y UNIFORMES</v>
      </c>
      <c r="E130" s="237"/>
      <c r="F130" s="237"/>
      <c r="G130" s="64">
        <v>10437.68</v>
      </c>
    </row>
    <row r="131" spans="2:7" ht="15" customHeight="1">
      <c r="B131" s="238"/>
      <c r="C131" s="87">
        <v>29201</v>
      </c>
      <c r="D131" s="236" t="str">
        <f>+VLOOKUP(C131,CATALOGO!$C$79:$D$264,2,0)</f>
        <v>REFACCIONES Y ACCESORIOS MENORES DE EDIFICIOS</v>
      </c>
      <c r="E131" s="237"/>
      <c r="F131" s="237"/>
      <c r="G131" s="64">
        <v>990.11</v>
      </c>
    </row>
    <row r="132" spans="2:7" ht="15" customHeight="1">
      <c r="B132" s="238"/>
      <c r="C132" s="87">
        <v>29301</v>
      </c>
      <c r="D132" s="236" t="str">
        <f>+VLOOKUP(C132,CATALOGO!$C$79:$D$264,2,0)</f>
        <v>REFACCIONES Y ACCESORIOS MENORES DE MOBILIARIO Y EQUIPO DE ADMINISTRACIÓN, EDUCACIONAL Y RECREATIVO</v>
      </c>
      <c r="E132" s="237"/>
      <c r="F132" s="237"/>
      <c r="G132" s="64">
        <v>1299.2</v>
      </c>
    </row>
    <row r="133" spans="2:7" ht="15" customHeight="1">
      <c r="B133" s="238"/>
      <c r="C133" s="87">
        <v>29401</v>
      </c>
      <c r="D133" s="236" t="str">
        <f>+VLOOKUP(C133,CATALOGO!$C$79:$D$264,2,0)</f>
        <v>REFACCIONES Y ACCESORIOS PARA EQUIPO DE CÓMPUTO</v>
      </c>
      <c r="E133" s="237"/>
      <c r="F133" s="237"/>
      <c r="G133" s="64">
        <v>5742</v>
      </c>
    </row>
    <row r="134" spans="2:7" ht="15" customHeight="1">
      <c r="B134" s="238"/>
      <c r="C134" s="87">
        <v>29601</v>
      </c>
      <c r="D134" s="236" t="str">
        <f>+VLOOKUP(C134,CATALOGO!$C$79:$D$264,2,0)</f>
        <v>REFACCIONES Y ACCESORIOS MENORES DE EQUIPO DE TRANSPORTE</v>
      </c>
      <c r="E134" s="237"/>
      <c r="F134" s="237"/>
      <c r="G134" s="64">
        <v>33715.089999999997</v>
      </c>
    </row>
    <row r="135" spans="2:7" ht="15" customHeight="1">
      <c r="B135" s="238"/>
      <c r="C135" s="87">
        <v>31101</v>
      </c>
      <c r="D135" s="236" t="str">
        <f>+VLOOKUP(C135,CATALOGO!$C$79:$D$264,2,0)</f>
        <v>SERVICIO DE ENERGÍA ELÉCTRICA</v>
      </c>
      <c r="E135" s="237"/>
      <c r="F135" s="237"/>
      <c r="G135" s="64">
        <v>39242</v>
      </c>
    </row>
    <row r="136" spans="2:7" ht="15" customHeight="1">
      <c r="B136" s="238"/>
      <c r="C136" s="87">
        <v>31301</v>
      </c>
      <c r="D136" s="236" t="str">
        <f>+VLOOKUP(C136,CATALOGO!$C$79:$D$264,2,0)</f>
        <v>SERVICIO DE AGUA</v>
      </c>
      <c r="E136" s="237"/>
      <c r="F136" s="237"/>
      <c r="G136" s="64">
        <v>4360.16</v>
      </c>
    </row>
    <row r="137" spans="2:7" ht="15" customHeight="1">
      <c r="B137" s="238"/>
      <c r="C137" s="87">
        <v>31401</v>
      </c>
      <c r="D137" s="236" t="str">
        <f>+VLOOKUP(C137,CATALOGO!$C$79:$D$264,2,0)</f>
        <v>SERVICIO TELEFÓNICO CONVENCIONAL</v>
      </c>
      <c r="E137" s="237"/>
      <c r="F137" s="237"/>
      <c r="G137" s="64">
        <v>23964</v>
      </c>
    </row>
    <row r="138" spans="2:7" ht="15" customHeight="1">
      <c r="B138" s="238"/>
      <c r="C138" s="87">
        <v>31701</v>
      </c>
      <c r="D138" s="236" t="str">
        <f>+VLOOKUP(C138,CATALOGO!$C$79:$D$264,2,0)</f>
        <v>SERVICIOS DE CONDUCCIÓN DE SEÑALES ANALÓGICAS Y DIGITALES</v>
      </c>
      <c r="E138" s="237"/>
      <c r="F138" s="237"/>
      <c r="G138" s="64">
        <v>1726</v>
      </c>
    </row>
    <row r="139" spans="2:7" ht="15" customHeight="1">
      <c r="B139" s="238"/>
      <c r="C139" s="87">
        <v>31902</v>
      </c>
      <c r="D139" s="236" t="str">
        <f>+VLOOKUP(C139,CATALOGO!$C$79:$D$264,2,0)</f>
        <v>CONTRATACIÓN DE OTROS SERVICIOS</v>
      </c>
      <c r="E139" s="237"/>
      <c r="F139" s="237"/>
      <c r="G139" s="64">
        <v>7656</v>
      </c>
    </row>
    <row r="140" spans="2:7" ht="15" customHeight="1">
      <c r="B140" s="238"/>
      <c r="C140" s="87">
        <v>32201</v>
      </c>
      <c r="D140" s="236" t="str">
        <f>+VLOOKUP(C140,CATALOGO!$C$79:$D$264,2,0)</f>
        <v>ARRENDAMIENTO DE EDIFICIOS Y LOCALES</v>
      </c>
      <c r="E140" s="237"/>
      <c r="F140" s="237"/>
      <c r="G140" s="64">
        <v>458478.18</v>
      </c>
    </row>
    <row r="141" spans="2:7" ht="15" customHeight="1">
      <c r="B141" s="238"/>
      <c r="C141" s="87">
        <v>32302</v>
      </c>
      <c r="D141" s="236" t="str">
        <f>+VLOOKUP(C141,CATALOGO!$C$79:$D$264,2,0)</f>
        <v>ARRENDAMIENTO DE MOBILIARIO</v>
      </c>
      <c r="E141" s="237"/>
      <c r="F141" s="237"/>
      <c r="G141" s="64">
        <v>174</v>
      </c>
    </row>
    <row r="142" spans="2:7" ht="15" customHeight="1">
      <c r="B142" s="238"/>
      <c r="C142" s="87">
        <v>33104</v>
      </c>
      <c r="D142" s="236" t="str">
        <f>+VLOOKUP(C142,CATALOGO!$C$79:$D$264,2,0)</f>
        <v>OTRAS ASESORÍAS PARA LA OPERACIÓN DE PROGRAMAS</v>
      </c>
      <c r="E142" s="237"/>
      <c r="F142" s="237"/>
      <c r="G142" s="64">
        <v>193312</v>
      </c>
    </row>
    <row r="143" spans="2:7" ht="15" customHeight="1">
      <c r="B143" s="238"/>
      <c r="C143" s="87">
        <v>33301</v>
      </c>
      <c r="D143" s="236" t="str">
        <f>+VLOOKUP(C143,CATALOGO!$C$79:$D$264,2,0)</f>
        <v>SERVICIOS DE INFORMÁTICA</v>
      </c>
      <c r="E143" s="237"/>
      <c r="F143" s="237"/>
      <c r="G143" s="64">
        <v>24400</v>
      </c>
    </row>
    <row r="144" spans="2:7" ht="15" customHeight="1">
      <c r="B144" s="238"/>
      <c r="C144" s="87">
        <v>33602</v>
      </c>
      <c r="D144" s="236" t="str">
        <f>+VLOOKUP(C144,CATALOGO!$C$79:$D$264,2,0)</f>
        <v>OTROS SERVICIOS COMERCIALES</v>
      </c>
      <c r="E144" s="237"/>
      <c r="F144" s="237"/>
      <c r="G144" s="64">
        <v>6719.04</v>
      </c>
    </row>
    <row r="145" spans="2:7" ht="15" customHeight="1">
      <c r="B145" s="238"/>
      <c r="C145" s="87">
        <v>33604</v>
      </c>
      <c r="D145" s="236" t="str">
        <f>+VLOOKUP(C145,CATALOGO!$C$79:$D$264,2,0)</f>
        <v>IMPRESIÓN Y ELABORACIÓN DE MATERIAL INFORMATIVO DERIVADO DE LA OPERACIÓN Y ADMINISTRACIÓN DE LAS DEPENDENCIAS Y ENTIDADES</v>
      </c>
      <c r="E145" s="237"/>
      <c r="F145" s="237"/>
      <c r="G145" s="64">
        <v>194.88</v>
      </c>
    </row>
    <row r="146" spans="2:7" ht="15" customHeight="1">
      <c r="B146" s="238"/>
      <c r="C146" s="87">
        <v>33801</v>
      </c>
      <c r="D146" s="236" t="str">
        <f>+VLOOKUP(C146,CATALOGO!$C$79:$D$264,2,0)</f>
        <v>SERVICIOS DE VIGILANCIA</v>
      </c>
      <c r="E146" s="237"/>
      <c r="F146" s="237"/>
      <c r="G146" s="64">
        <v>14150</v>
      </c>
    </row>
    <row r="147" spans="2:7" ht="15" customHeight="1">
      <c r="B147" s="238"/>
      <c r="C147" s="87">
        <v>34101</v>
      </c>
      <c r="D147" s="236" t="str">
        <f>+VLOOKUP(C147,CATALOGO!$C$79:$D$264,2,0)</f>
        <v>SERVICIOS BANCARIOS Y FINANCIEROS</v>
      </c>
      <c r="E147" s="237"/>
      <c r="F147" s="237"/>
      <c r="G147" s="64">
        <v>3154.98</v>
      </c>
    </row>
    <row r="148" spans="2:7" ht="15" customHeight="1">
      <c r="B148" s="238"/>
      <c r="C148" s="87">
        <v>34501</v>
      </c>
      <c r="D148" s="236" t="str">
        <f>+VLOOKUP(C148,CATALOGO!$C$79:$D$264,2,0)</f>
        <v>SEGUROS DE BIENES PATRIMONIALES</v>
      </c>
      <c r="E148" s="237"/>
      <c r="F148" s="237"/>
      <c r="G148" s="64">
        <v>77718.98</v>
      </c>
    </row>
    <row r="149" spans="2:7" ht="15" customHeight="1">
      <c r="B149" s="238"/>
      <c r="C149" s="87">
        <v>34701</v>
      </c>
      <c r="D149" s="236" t="str">
        <f>+VLOOKUP(C149,CATALOGO!$C$79:$D$264,2,0)</f>
        <v>FLETES Y MANIOBRAS</v>
      </c>
      <c r="E149" s="237"/>
      <c r="F149" s="237"/>
      <c r="G149" s="64">
        <v>738.2</v>
      </c>
    </row>
    <row r="150" spans="2:7" ht="15" customHeight="1">
      <c r="B150" s="238"/>
      <c r="C150" s="87">
        <v>35102</v>
      </c>
      <c r="D150" s="236" t="str">
        <f>+VLOOKUP(C150,CATALOGO!$C$79:$D$264,2,0)</f>
        <v>MANTENIMIENTO Y CONSERVACIÓN DE INMUEBLES PARA LA PRESTACIÓN DE SERVICIOS PÚBLICOS</v>
      </c>
      <c r="E150" s="237"/>
      <c r="F150" s="237"/>
      <c r="G150" s="64">
        <v>24397.16</v>
      </c>
    </row>
    <row r="151" spans="2:7" ht="15" customHeight="1">
      <c r="B151" s="238"/>
      <c r="C151" s="87">
        <v>35201</v>
      </c>
      <c r="D151" s="236" t="str">
        <f>+VLOOKUP(C151,CATALOGO!$C$79:$D$264,2,0)</f>
        <v>MANTENIMIENTO Y CONSERVACIÓN DE MOBILIARIO Y EQUIPO DE ADMINISTRACIÓN</v>
      </c>
      <c r="E151" s="237"/>
      <c r="F151" s="237"/>
      <c r="G151" s="64">
        <v>7516.8</v>
      </c>
    </row>
    <row r="152" spans="2:7" ht="15" customHeight="1">
      <c r="B152" s="238"/>
      <c r="C152" s="87">
        <v>35501</v>
      </c>
      <c r="D152" s="236" t="str">
        <f>+VLOOKUP(C152,CATALOGO!$C$79:$D$264,2,0)</f>
        <v>MANTENIMIENTO Y CONSERVACIÓN DE VEHÍCULOS TERRESTRES, AÉREOS, MARÍTIMOS, LACUSTRES Y FLUVIALES</v>
      </c>
      <c r="E152" s="237"/>
      <c r="F152" s="237"/>
      <c r="G152" s="64">
        <v>37273.360000000001</v>
      </c>
    </row>
    <row r="153" spans="2:7" ht="15" customHeight="1">
      <c r="B153" s="238"/>
      <c r="C153" s="87">
        <v>35801</v>
      </c>
      <c r="D153" s="236" t="str">
        <f>+VLOOKUP(C153,CATALOGO!$C$79:$D$264,2,0)</f>
        <v>SERVICIOS DE LAVANDERÍA, LIMPIEZA E HIGIENE</v>
      </c>
      <c r="E153" s="237"/>
      <c r="F153" s="237"/>
      <c r="G153" s="64">
        <v>9906</v>
      </c>
    </row>
    <row r="154" spans="2:7" ht="15" customHeight="1">
      <c r="B154" s="238"/>
      <c r="C154" s="87">
        <v>37101</v>
      </c>
      <c r="D154" s="236" t="str">
        <f>+VLOOKUP(C154,CATALOGO!$C$79:$D$264,2,0)</f>
        <v>PASAJES AÉREOS NACIONALES PARA LABORES EN CAMPO Y DE SUPERVISIÓN</v>
      </c>
      <c r="E154" s="237"/>
      <c r="F154" s="237"/>
      <c r="G154" s="64">
        <v>39828.99</v>
      </c>
    </row>
    <row r="155" spans="2:7" ht="15" customHeight="1">
      <c r="B155" s="238"/>
      <c r="C155" s="87">
        <v>37201</v>
      </c>
      <c r="D155" s="236" t="str">
        <f>+VLOOKUP(C155,CATALOGO!$C$79:$D$264,2,0)</f>
        <v>PASAJES TERRESTRES NACIONALES PARA LABORES EN CAMPO Y DE SUPERVISIÓN</v>
      </c>
      <c r="E155" s="237"/>
      <c r="F155" s="237"/>
      <c r="G155" s="64">
        <v>11749.25</v>
      </c>
    </row>
    <row r="156" spans="2:7" ht="15" customHeight="1">
      <c r="B156" s="238"/>
      <c r="C156" s="87">
        <v>37501</v>
      </c>
      <c r="D156" s="236" t="str">
        <f>+VLOOKUP(C156,CATALOGO!$C$79:$D$264,2,0)</f>
        <v>VIÁTICOS NACIONALES PARA LABORES EN CAMPO Y DE SUPERVISIÓN</v>
      </c>
      <c r="E156" s="237"/>
      <c r="F156" s="237"/>
      <c r="G156" s="64">
        <v>20970.349999999999</v>
      </c>
    </row>
    <row r="157" spans="2:7" ht="15" customHeight="1">
      <c r="B157" s="238"/>
      <c r="C157" s="87">
        <v>38301</v>
      </c>
      <c r="D157" s="236" t="str">
        <f>+VLOOKUP(C157,CATALOGO!$C$79:$D$264,2,0)</f>
        <v>CONGRESOS Y CONVENCIONES</v>
      </c>
      <c r="E157" s="237"/>
      <c r="F157" s="237"/>
      <c r="G157" s="64">
        <v>20228.939999999999</v>
      </c>
    </row>
    <row r="158" spans="2:7" ht="15" customHeight="1">
      <c r="B158" s="238"/>
      <c r="C158" s="87">
        <v>39202</v>
      </c>
      <c r="D158" s="236" t="str">
        <f>+VLOOKUP(C158,CATALOGO!$C$79:$D$264,2,0)</f>
        <v>OTROS IMPUESTOS Y DERECHOS</v>
      </c>
      <c r="E158" s="237"/>
      <c r="F158" s="237"/>
      <c r="G158" s="64">
        <v>67943</v>
      </c>
    </row>
    <row r="159" spans="2:7" ht="15" customHeight="1">
      <c r="B159" s="238"/>
      <c r="C159" s="87" t="s">
        <v>533</v>
      </c>
      <c r="D159" s="236" t="e">
        <f>+VLOOKUP(C159,CATALOGO!$C$79:$D$264,2,0)</f>
        <v>#N/A</v>
      </c>
      <c r="E159" s="237"/>
      <c r="F159" s="237"/>
      <c r="G159" s="64">
        <v>0</v>
      </c>
    </row>
    <row r="160" spans="2:7" ht="15" customHeight="1">
      <c r="B160" s="238"/>
      <c r="C160" s="87" t="s">
        <v>533</v>
      </c>
      <c r="D160" s="236" t="e">
        <f>+VLOOKUP(C160,CATALOGO!$C$79:$D$264,2,0)</f>
        <v>#N/A</v>
      </c>
      <c r="E160" s="237"/>
      <c r="F160" s="237"/>
      <c r="G160" s="64">
        <v>0</v>
      </c>
    </row>
    <row r="161" spans="2:7" ht="15" customHeight="1">
      <c r="B161" s="238"/>
      <c r="C161" s="87" t="s">
        <v>533</v>
      </c>
      <c r="D161" s="236" t="e">
        <f>+VLOOKUP(C161,CATALOGO!$C$79:$D$264,2,0)</f>
        <v>#N/A</v>
      </c>
      <c r="E161" s="237"/>
      <c r="F161" s="237"/>
      <c r="G161" s="64">
        <v>0</v>
      </c>
    </row>
    <row r="162" spans="2:7" ht="15" customHeight="1">
      <c r="B162" s="238"/>
      <c r="C162" s="87" t="s">
        <v>533</v>
      </c>
      <c r="D162" s="236" t="e">
        <f>+VLOOKUP(C162,CATALOGO!$C$79:$D$264,2,0)</f>
        <v>#N/A</v>
      </c>
      <c r="E162" s="237"/>
      <c r="F162" s="237"/>
      <c r="G162" s="64">
        <v>0</v>
      </c>
    </row>
    <row r="163" spans="2:7" ht="15" customHeight="1">
      <c r="B163" s="238"/>
      <c r="C163" s="87" t="s">
        <v>533</v>
      </c>
      <c r="D163" s="236" t="e">
        <f>+VLOOKUP(C163,CATALOGO!$C$79:$D$264,2,0)</f>
        <v>#N/A</v>
      </c>
      <c r="E163" s="237"/>
      <c r="F163" s="237"/>
      <c r="G163" s="64">
        <v>0</v>
      </c>
    </row>
    <row r="164" spans="2:7" ht="15" customHeight="1">
      <c r="B164" s="238"/>
      <c r="C164" s="87" t="s">
        <v>533</v>
      </c>
      <c r="D164" s="236" t="e">
        <f>+VLOOKUP(C164,CATALOGO!$C$79:$D$264,2,0)</f>
        <v>#N/A</v>
      </c>
      <c r="E164" s="237"/>
      <c r="F164" s="237"/>
      <c r="G164" s="64">
        <v>0</v>
      </c>
    </row>
    <row r="165" spans="2:7" ht="15" customHeight="1">
      <c r="B165" s="238"/>
      <c r="C165" s="87" t="s">
        <v>533</v>
      </c>
      <c r="D165" s="236" t="e">
        <f>+VLOOKUP(C165,CATALOGO!$C$79:$D$264,2,0)</f>
        <v>#N/A</v>
      </c>
      <c r="E165" s="237"/>
      <c r="F165" s="237"/>
      <c r="G165" s="64">
        <v>0</v>
      </c>
    </row>
    <row r="166" spans="2:7" ht="15" customHeight="1">
      <c r="B166" s="238"/>
      <c r="C166" s="87" t="s">
        <v>533</v>
      </c>
      <c r="D166" s="236" t="e">
        <f>+VLOOKUP(C166,CATALOGO!$C$79:$D$264,2,0)</f>
        <v>#N/A</v>
      </c>
      <c r="E166" s="237"/>
      <c r="F166" s="237"/>
      <c r="G166" s="64">
        <v>0</v>
      </c>
    </row>
    <row r="167" spans="2:7" ht="15" customHeight="1">
      <c r="B167" s="238"/>
      <c r="C167" s="87" t="s">
        <v>533</v>
      </c>
      <c r="D167" s="236" t="e">
        <f>+VLOOKUP(C167,CATALOGO!$C$79:$D$264,2,0)</f>
        <v>#N/A</v>
      </c>
      <c r="E167" s="237"/>
      <c r="F167" s="237"/>
      <c r="G167" s="64">
        <v>0</v>
      </c>
    </row>
    <row r="168" spans="2:7" ht="15" customHeight="1">
      <c r="B168" s="238"/>
      <c r="C168" s="87" t="s">
        <v>533</v>
      </c>
      <c r="D168" s="236" t="e">
        <f>+VLOOKUP(C168,CATALOGO!$C$79:$D$264,2,0)</f>
        <v>#N/A</v>
      </c>
      <c r="E168" s="237"/>
      <c r="F168" s="237"/>
      <c r="G168" s="64">
        <v>0</v>
      </c>
    </row>
    <row r="169" spans="2:7" ht="15" customHeight="1">
      <c r="B169" s="238"/>
      <c r="C169" s="87" t="s">
        <v>533</v>
      </c>
      <c r="D169" s="236" t="e">
        <f>+VLOOKUP(C169,CATALOGO!$C$79:$D$264,2,0)</f>
        <v>#N/A</v>
      </c>
      <c r="E169" s="237"/>
      <c r="F169" s="237"/>
      <c r="G169" s="64">
        <v>0</v>
      </c>
    </row>
    <row r="170" spans="2:7" ht="15" customHeight="1">
      <c r="B170" s="238"/>
      <c r="C170" s="87" t="s">
        <v>533</v>
      </c>
      <c r="D170" s="236" t="e">
        <f>+VLOOKUP(C170,CATALOGO!$C$79:$D$264,2,0)</f>
        <v>#N/A</v>
      </c>
      <c r="E170" s="237"/>
      <c r="F170" s="237"/>
      <c r="G170" s="64">
        <v>0</v>
      </c>
    </row>
    <row r="171" spans="2:7" ht="15" customHeight="1">
      <c r="B171" s="238"/>
      <c r="C171" s="87" t="s">
        <v>533</v>
      </c>
      <c r="D171" s="236" t="e">
        <f>+VLOOKUP(C171,CATALOGO!$C$79:$D$264,2,0)</f>
        <v>#N/A</v>
      </c>
      <c r="E171" s="237"/>
      <c r="F171" s="237"/>
      <c r="G171" s="64">
        <v>0</v>
      </c>
    </row>
    <row r="172" spans="2:7" ht="15" customHeight="1">
      <c r="B172" s="238"/>
      <c r="C172" s="87" t="s">
        <v>533</v>
      </c>
      <c r="D172" s="236" t="e">
        <f>+VLOOKUP(C172,CATALOGO!$C$79:$D$264,2,0)</f>
        <v>#N/A</v>
      </c>
      <c r="E172" s="237"/>
      <c r="F172" s="237"/>
      <c r="G172" s="64">
        <v>0</v>
      </c>
    </row>
    <row r="173" spans="2:7" ht="15" customHeight="1">
      <c r="B173" s="238"/>
      <c r="C173" s="87" t="s">
        <v>533</v>
      </c>
      <c r="D173" s="236" t="e">
        <f>+VLOOKUP(C173,CATALOGO!$C$79:$D$264,2,0)</f>
        <v>#N/A</v>
      </c>
      <c r="E173" s="237"/>
      <c r="F173" s="237"/>
      <c r="G173" s="64">
        <v>0</v>
      </c>
    </row>
    <row r="174" spans="2:7" ht="15" customHeight="1">
      <c r="B174" s="238"/>
      <c r="C174" s="87" t="s">
        <v>533</v>
      </c>
      <c r="D174" s="236" t="e">
        <f>+VLOOKUP(C174,CATALOGO!$C$79:$D$264,2,0)</f>
        <v>#N/A</v>
      </c>
      <c r="E174" s="237"/>
      <c r="F174" s="237"/>
      <c r="G174" s="64">
        <v>0</v>
      </c>
    </row>
    <row r="175" spans="2:7" ht="15" customHeight="1">
      <c r="B175" s="238"/>
      <c r="C175" s="87" t="s">
        <v>533</v>
      </c>
      <c r="D175" s="236" t="e">
        <f>+VLOOKUP(C175,CATALOGO!$C$79:$D$264,2,0)</f>
        <v>#N/A</v>
      </c>
      <c r="E175" s="237"/>
      <c r="F175" s="237"/>
      <c r="G175" s="64">
        <v>0</v>
      </c>
    </row>
    <row r="176" spans="2:7" ht="15" customHeight="1">
      <c r="B176" s="238"/>
      <c r="C176" s="87" t="s">
        <v>533</v>
      </c>
      <c r="D176" s="236" t="e">
        <f>+VLOOKUP(C176,CATALOGO!$C$79:$D$264,2,0)</f>
        <v>#N/A</v>
      </c>
      <c r="E176" s="237"/>
      <c r="F176" s="237"/>
      <c r="G176" s="64">
        <v>0</v>
      </c>
    </row>
    <row r="177" spans="2:7" ht="15" customHeight="1">
      <c r="B177" s="238"/>
      <c r="C177" s="87" t="s">
        <v>533</v>
      </c>
      <c r="D177" s="236" t="e">
        <f>+VLOOKUP(C177,CATALOGO!$C$79:$D$264,2,0)</f>
        <v>#N/A</v>
      </c>
      <c r="E177" s="237"/>
      <c r="F177" s="237"/>
      <c r="G177" s="64">
        <v>0</v>
      </c>
    </row>
    <row r="178" spans="2:7" ht="15" customHeight="1">
      <c r="B178" s="238"/>
      <c r="C178" s="87" t="s">
        <v>533</v>
      </c>
      <c r="D178" s="236" t="e">
        <f>+VLOOKUP(C178,CATALOGO!$C$79:$D$264,2,0)</f>
        <v>#N/A</v>
      </c>
      <c r="E178" s="237"/>
      <c r="F178" s="237"/>
      <c r="G178" s="64">
        <v>0</v>
      </c>
    </row>
    <row r="179" spans="2:7" ht="15" customHeight="1">
      <c r="B179" s="238"/>
      <c r="C179" s="87" t="s">
        <v>533</v>
      </c>
      <c r="D179" s="236" t="e">
        <f>+VLOOKUP(C179,CATALOGO!$C$79:$D$264,2,0)</f>
        <v>#N/A</v>
      </c>
      <c r="E179" s="237"/>
      <c r="F179" s="237"/>
      <c r="G179" s="64">
        <v>0</v>
      </c>
    </row>
    <row r="180" spans="2:7" ht="15" customHeight="1">
      <c r="B180" s="238"/>
      <c r="C180" s="87" t="s">
        <v>533</v>
      </c>
      <c r="D180" s="236" t="e">
        <f>+VLOOKUP(C180,CATALOGO!$C$79:$D$264,2,0)</f>
        <v>#N/A</v>
      </c>
      <c r="E180" s="237"/>
      <c r="F180" s="237"/>
      <c r="G180" s="64">
        <v>0</v>
      </c>
    </row>
    <row r="181" spans="2:7" ht="15" customHeight="1">
      <c r="B181" s="238"/>
      <c r="C181" s="87" t="s">
        <v>533</v>
      </c>
      <c r="D181" s="236" t="e">
        <f>+VLOOKUP(C181,CATALOGO!$C$79:$D$264,2,0)</f>
        <v>#N/A</v>
      </c>
      <c r="E181" s="237"/>
      <c r="F181" s="237"/>
      <c r="G181" s="64">
        <v>0</v>
      </c>
    </row>
    <row r="182" spans="2:7" ht="15" customHeight="1">
      <c r="B182" s="238"/>
      <c r="C182" s="87" t="s">
        <v>533</v>
      </c>
      <c r="D182" s="236" t="e">
        <f>+VLOOKUP(C182,CATALOGO!$C$79:$D$264,2,0)</f>
        <v>#N/A</v>
      </c>
      <c r="E182" s="237"/>
      <c r="F182" s="237"/>
      <c r="G182" s="64">
        <v>0</v>
      </c>
    </row>
    <row r="183" spans="2:7" ht="15" customHeight="1">
      <c r="B183" s="238"/>
      <c r="C183" s="87" t="s">
        <v>533</v>
      </c>
      <c r="D183" s="236" t="e">
        <f>+VLOOKUP(C183,CATALOGO!$C$79:$D$264,2,0)</f>
        <v>#N/A</v>
      </c>
      <c r="E183" s="237"/>
      <c r="F183" s="237"/>
      <c r="G183" s="64">
        <v>0</v>
      </c>
    </row>
    <row r="184" spans="2:7" ht="15" customHeight="1">
      <c r="B184" s="238"/>
      <c r="C184" s="87" t="s">
        <v>533</v>
      </c>
      <c r="D184" s="236" t="e">
        <f>+VLOOKUP(C184,CATALOGO!$C$79:$D$264,2,0)</f>
        <v>#N/A</v>
      </c>
      <c r="E184" s="237"/>
      <c r="F184" s="237"/>
      <c r="G184" s="64">
        <v>0</v>
      </c>
    </row>
    <row r="185" spans="2:7" ht="15" customHeight="1">
      <c r="B185" s="238"/>
      <c r="C185" s="87" t="s">
        <v>533</v>
      </c>
      <c r="D185" s="236" t="e">
        <f>+VLOOKUP(C185,CATALOGO!$C$79:$D$264,2,0)</f>
        <v>#N/A</v>
      </c>
      <c r="E185" s="237"/>
      <c r="F185" s="237"/>
      <c r="G185" s="64">
        <v>0</v>
      </c>
    </row>
    <row r="186" spans="2:7" ht="15" customHeight="1">
      <c r="B186" s="238"/>
      <c r="C186" s="87" t="s">
        <v>533</v>
      </c>
      <c r="D186" s="236" t="e">
        <f>+VLOOKUP(C186,CATALOGO!$C$79:$D$264,2,0)</f>
        <v>#N/A</v>
      </c>
      <c r="E186" s="237"/>
      <c r="F186" s="237"/>
      <c r="G186" s="64">
        <v>0</v>
      </c>
    </row>
    <row r="187" spans="2:7" ht="15" customHeight="1">
      <c r="B187" s="238"/>
      <c r="C187" s="87" t="s">
        <v>533</v>
      </c>
      <c r="D187" s="236" t="e">
        <f>+VLOOKUP(C187,CATALOGO!$C$79:$D$264,2,0)</f>
        <v>#N/A</v>
      </c>
      <c r="E187" s="237"/>
      <c r="F187" s="237"/>
      <c r="G187" s="64">
        <v>0</v>
      </c>
    </row>
    <row r="188" spans="2:7" ht="15" customHeight="1">
      <c r="B188" s="238"/>
      <c r="C188" s="87" t="s">
        <v>533</v>
      </c>
      <c r="D188" s="236" t="e">
        <f>+VLOOKUP(C188,CATALOGO!$C$79:$D$264,2,0)</f>
        <v>#N/A</v>
      </c>
      <c r="E188" s="237"/>
      <c r="F188" s="237"/>
      <c r="G188" s="64">
        <v>0</v>
      </c>
    </row>
    <row r="189" spans="2:7" ht="15" customHeight="1">
      <c r="B189" s="238"/>
      <c r="C189" s="87" t="s">
        <v>533</v>
      </c>
      <c r="D189" s="236" t="e">
        <f>+VLOOKUP(C189,CATALOGO!$C$79:$D$264,2,0)</f>
        <v>#N/A</v>
      </c>
      <c r="E189" s="237"/>
      <c r="F189" s="237"/>
      <c r="G189" s="64">
        <v>0</v>
      </c>
    </row>
    <row r="190" spans="2:7" ht="15" customHeight="1">
      <c r="B190" s="238"/>
      <c r="C190" s="87" t="s">
        <v>533</v>
      </c>
      <c r="D190" s="236" t="e">
        <f>+VLOOKUP(C190,CATALOGO!$C$79:$D$264,2,0)</f>
        <v>#N/A</v>
      </c>
      <c r="E190" s="237"/>
      <c r="F190" s="237"/>
      <c r="G190" s="64">
        <v>0</v>
      </c>
    </row>
    <row r="191" spans="2:7" ht="15" customHeight="1">
      <c r="B191" s="238"/>
      <c r="C191" s="87" t="s">
        <v>533</v>
      </c>
      <c r="D191" s="236" t="e">
        <f>+VLOOKUP(C191,CATALOGO!$C$79:$D$264,2,0)</f>
        <v>#N/A</v>
      </c>
      <c r="E191" s="237"/>
      <c r="F191" s="237"/>
      <c r="G191" s="64">
        <v>0</v>
      </c>
    </row>
    <row r="192" spans="2:7" ht="15" customHeight="1">
      <c r="B192" s="238"/>
      <c r="C192" s="87" t="s">
        <v>533</v>
      </c>
      <c r="D192" s="236" t="e">
        <f>+VLOOKUP(C192,CATALOGO!$C$79:$D$264,2,0)</f>
        <v>#N/A</v>
      </c>
      <c r="E192" s="237"/>
      <c r="F192" s="237"/>
      <c r="G192" s="64">
        <v>0</v>
      </c>
    </row>
    <row r="193" spans="2:7" ht="15" customHeight="1">
      <c r="B193" s="238"/>
      <c r="C193" s="87" t="s">
        <v>533</v>
      </c>
      <c r="D193" s="236" t="e">
        <f>+VLOOKUP(C193,CATALOGO!$C$79:$D$264,2,0)</f>
        <v>#N/A</v>
      </c>
      <c r="E193" s="237"/>
      <c r="F193" s="237"/>
      <c r="G193" s="64">
        <v>0</v>
      </c>
    </row>
    <row r="194" spans="2:7" ht="15" customHeight="1">
      <c r="B194" s="238"/>
      <c r="C194" s="87" t="s">
        <v>533</v>
      </c>
      <c r="D194" s="236" t="e">
        <f>+VLOOKUP(C194,CATALOGO!$C$79:$D$264,2,0)</f>
        <v>#N/A</v>
      </c>
      <c r="E194" s="237"/>
      <c r="F194" s="237"/>
      <c r="G194" s="64">
        <v>0</v>
      </c>
    </row>
    <row r="195" spans="2:7" ht="15" customHeight="1">
      <c r="B195" s="238"/>
      <c r="C195" s="87" t="s">
        <v>533</v>
      </c>
      <c r="D195" s="236" t="e">
        <f>+VLOOKUP(C195,CATALOGO!$C$79:$D$264,2,0)</f>
        <v>#N/A</v>
      </c>
      <c r="E195" s="237"/>
      <c r="F195" s="237"/>
      <c r="G195" s="64">
        <v>0</v>
      </c>
    </row>
    <row r="196" spans="2:7" ht="15" customHeight="1">
      <c r="B196" s="238"/>
      <c r="C196" s="87" t="s">
        <v>533</v>
      </c>
      <c r="D196" s="236" t="e">
        <f>+VLOOKUP(C196,CATALOGO!$C$79:$D$264,2,0)</f>
        <v>#N/A</v>
      </c>
      <c r="E196" s="237"/>
      <c r="F196" s="237"/>
      <c r="G196" s="64">
        <v>0</v>
      </c>
    </row>
    <row r="197" spans="2:7" ht="15" customHeight="1">
      <c r="B197" s="238"/>
      <c r="C197" s="87" t="s">
        <v>533</v>
      </c>
      <c r="D197" s="236" t="e">
        <f>+VLOOKUP(C197,CATALOGO!$C$79:$D$264,2,0)</f>
        <v>#N/A</v>
      </c>
      <c r="E197" s="237"/>
      <c r="F197" s="237"/>
      <c r="G197" s="64">
        <v>0</v>
      </c>
    </row>
    <row r="198" spans="2:7" ht="15" customHeight="1">
      <c r="B198" s="238"/>
      <c r="C198" s="87" t="s">
        <v>533</v>
      </c>
      <c r="D198" s="236" t="e">
        <f>+VLOOKUP(C198,CATALOGO!$C$79:$D$264,2,0)</f>
        <v>#N/A</v>
      </c>
      <c r="E198" s="237"/>
      <c r="F198" s="237"/>
      <c r="G198" s="64">
        <v>0</v>
      </c>
    </row>
    <row r="199" spans="2:7" ht="15" customHeight="1">
      <c r="B199" s="238"/>
      <c r="C199" s="87" t="s">
        <v>533</v>
      </c>
      <c r="D199" s="236" t="e">
        <f>+VLOOKUP(C199,CATALOGO!$C$79:$D$264,2,0)</f>
        <v>#N/A</v>
      </c>
      <c r="E199" s="237"/>
      <c r="F199" s="237"/>
      <c r="G199" s="64">
        <v>0</v>
      </c>
    </row>
    <row r="200" spans="2:7" ht="15" customHeight="1">
      <c r="B200" s="238"/>
      <c r="C200" s="87" t="s">
        <v>533</v>
      </c>
      <c r="D200" s="236" t="e">
        <f>+VLOOKUP(C200,CATALOGO!$C$79:$D$264,2,0)</f>
        <v>#N/A</v>
      </c>
      <c r="E200" s="237"/>
      <c r="F200" s="237"/>
      <c r="G200" s="64">
        <v>0</v>
      </c>
    </row>
    <row r="201" spans="2:7" ht="15" customHeight="1">
      <c r="B201" s="238"/>
      <c r="C201" s="87" t="s">
        <v>533</v>
      </c>
      <c r="D201" s="236" t="e">
        <f>+VLOOKUP(C201,CATALOGO!$C$79:$D$264,2,0)</f>
        <v>#N/A</v>
      </c>
      <c r="E201" s="237"/>
      <c r="F201" s="237"/>
      <c r="G201" s="64">
        <v>0</v>
      </c>
    </row>
    <row r="202" spans="2:7" ht="15" customHeight="1">
      <c r="B202" s="238"/>
      <c r="C202" s="87" t="s">
        <v>533</v>
      </c>
      <c r="D202" s="236" t="e">
        <f>+VLOOKUP(C202,CATALOGO!$C$79:$D$264,2,0)</f>
        <v>#N/A</v>
      </c>
      <c r="E202" s="237"/>
      <c r="F202" s="237"/>
      <c r="G202" s="64">
        <v>0</v>
      </c>
    </row>
    <row r="203" spans="2:7" ht="15" customHeight="1">
      <c r="B203" s="238"/>
      <c r="C203" s="87" t="s">
        <v>533</v>
      </c>
      <c r="D203" s="236" t="e">
        <f>+VLOOKUP(C203,CATALOGO!$C$79:$D$264,2,0)</f>
        <v>#N/A</v>
      </c>
      <c r="E203" s="237"/>
      <c r="F203" s="237"/>
      <c r="G203" s="64">
        <v>0</v>
      </c>
    </row>
    <row r="204" spans="2:7" ht="15" customHeight="1">
      <c r="B204" s="238"/>
      <c r="C204" s="87" t="s">
        <v>533</v>
      </c>
      <c r="D204" s="236" t="e">
        <f>+VLOOKUP(C204,CATALOGO!$C$79:$D$264,2,0)</f>
        <v>#N/A</v>
      </c>
      <c r="E204" s="237"/>
      <c r="F204" s="237"/>
      <c r="G204" s="64">
        <v>0</v>
      </c>
    </row>
    <row r="205" spans="2:7" ht="15" customHeight="1">
      <c r="B205" s="238"/>
      <c r="C205" s="87" t="s">
        <v>533</v>
      </c>
      <c r="D205" s="236" t="e">
        <f>+VLOOKUP(C205,CATALOGO!$C$79:$D$264,2,0)</f>
        <v>#N/A</v>
      </c>
      <c r="E205" s="237"/>
      <c r="F205" s="237"/>
      <c r="G205" s="64">
        <v>0</v>
      </c>
    </row>
    <row r="206" spans="2:7" ht="15" customHeight="1">
      <c r="B206" s="238"/>
      <c r="C206" s="87" t="s">
        <v>533</v>
      </c>
      <c r="D206" s="236" t="e">
        <f>+VLOOKUP(C206,CATALOGO!$C$79:$D$264,2,0)</f>
        <v>#N/A</v>
      </c>
      <c r="E206" s="237"/>
      <c r="F206" s="237"/>
      <c r="G206" s="64">
        <v>0</v>
      </c>
    </row>
    <row r="207" spans="2:7" ht="15" customHeight="1">
      <c r="B207" s="238"/>
      <c r="C207" s="87" t="s">
        <v>533</v>
      </c>
      <c r="D207" s="236" t="e">
        <f>+VLOOKUP(C207,CATALOGO!$C$79:$D$264,2,0)</f>
        <v>#N/A</v>
      </c>
      <c r="E207" s="237"/>
      <c r="F207" s="237"/>
      <c r="G207" s="64">
        <v>0</v>
      </c>
    </row>
    <row r="208" spans="2:7" ht="15" customHeight="1">
      <c r="B208" s="238"/>
      <c r="C208" s="87" t="s">
        <v>533</v>
      </c>
      <c r="D208" s="236" t="e">
        <f>+VLOOKUP(C208,CATALOGO!$C$79:$D$264,2,0)</f>
        <v>#N/A</v>
      </c>
      <c r="E208" s="237"/>
      <c r="F208" s="237"/>
      <c r="G208" s="64">
        <v>0</v>
      </c>
    </row>
    <row r="209" spans="2:8" ht="15" customHeight="1">
      <c r="B209" s="238"/>
      <c r="C209" s="87" t="s">
        <v>533</v>
      </c>
      <c r="D209" s="236" t="e">
        <f>+VLOOKUP(C209,CATALOGO!$C$79:$D$264,2,0)</f>
        <v>#N/A</v>
      </c>
      <c r="E209" s="237"/>
      <c r="F209" s="237"/>
      <c r="G209" s="64">
        <v>0</v>
      </c>
    </row>
    <row r="210" spans="2:8" ht="15" customHeight="1">
      <c r="B210" s="238"/>
      <c r="C210" s="87" t="s">
        <v>533</v>
      </c>
      <c r="D210" s="236" t="e">
        <f>+VLOOKUP(C210,CATALOGO!$C$79:$D$264,2,0)</f>
        <v>#N/A</v>
      </c>
      <c r="E210" s="237"/>
      <c r="F210" s="237"/>
      <c r="G210" s="64">
        <v>0</v>
      </c>
    </row>
    <row r="211" spans="2:8" ht="15" customHeight="1">
      <c r="B211" s="238"/>
      <c r="C211" s="87" t="s">
        <v>533</v>
      </c>
      <c r="D211" s="236" t="e">
        <f>+VLOOKUP(C211,CATALOGO!$C$79:$D$264,2,0)</f>
        <v>#N/A</v>
      </c>
      <c r="E211" s="237"/>
      <c r="F211" s="237"/>
      <c r="G211" s="64">
        <v>0</v>
      </c>
    </row>
    <row r="212" spans="2:8" ht="15" customHeight="1">
      <c r="B212" s="238"/>
      <c r="C212" s="87" t="s">
        <v>533</v>
      </c>
      <c r="D212" s="236" t="e">
        <f>+VLOOKUP(C212,CATALOGO!$C$79:$D$264,2,0)</f>
        <v>#N/A</v>
      </c>
      <c r="E212" s="237"/>
      <c r="F212" s="237"/>
      <c r="G212" s="64">
        <v>0</v>
      </c>
    </row>
    <row r="213" spans="2:8" ht="15" customHeight="1">
      <c r="B213" s="238"/>
      <c r="C213" s="87" t="s">
        <v>533</v>
      </c>
      <c r="D213" s="236" t="e">
        <f>+VLOOKUP(C213,CATALOGO!$C$79:$D$264,2,0)</f>
        <v>#N/A</v>
      </c>
      <c r="E213" s="237"/>
      <c r="F213" s="237"/>
      <c r="G213" s="64">
        <v>0</v>
      </c>
    </row>
    <row r="214" spans="2:8" ht="15" customHeight="1">
      <c r="B214" s="238"/>
      <c r="C214" s="87" t="s">
        <v>533</v>
      </c>
      <c r="D214" s="236" t="e">
        <f>+VLOOKUP(C214,CATALOGO!$C$79:$D$264,2,0)</f>
        <v>#N/A</v>
      </c>
      <c r="E214" s="237"/>
      <c r="F214" s="237"/>
      <c r="G214" s="64">
        <v>0</v>
      </c>
    </row>
    <row r="215" spans="2:8" ht="15.75" customHeight="1">
      <c r="B215" s="238"/>
      <c r="C215" s="87" t="s">
        <v>533</v>
      </c>
      <c r="D215" s="236" t="e">
        <f>+VLOOKUP(C215,CATALOGO!$C$79:$D$264,2,0)</f>
        <v>#N/A</v>
      </c>
      <c r="E215" s="237"/>
      <c r="F215" s="237"/>
      <c r="G215" s="64">
        <v>0</v>
      </c>
    </row>
    <row r="216" spans="2:8" ht="15" customHeight="1">
      <c r="B216" s="238"/>
      <c r="C216" s="87" t="s">
        <v>533</v>
      </c>
      <c r="D216" s="236" t="e">
        <f>+VLOOKUP(C216,CATALOGO!$C$79:$D$264,2,0)</f>
        <v>#N/A</v>
      </c>
      <c r="E216" s="237"/>
      <c r="F216" s="237"/>
      <c r="G216" s="64">
        <v>0</v>
      </c>
    </row>
    <row r="217" spans="2:8">
      <c r="B217" s="238"/>
      <c r="C217" s="87" t="s">
        <v>533</v>
      </c>
      <c r="D217" s="236" t="e">
        <f>+VLOOKUP(C217,CATALOGO!$C$79:$D$264,2,0)</f>
        <v>#N/A</v>
      </c>
      <c r="E217" s="237"/>
      <c r="F217" s="237"/>
      <c r="G217" s="64">
        <v>0</v>
      </c>
    </row>
    <row r="218" spans="2:8">
      <c r="B218" s="238"/>
      <c r="C218" s="87" t="s">
        <v>533</v>
      </c>
      <c r="D218" s="236" t="e">
        <f>+VLOOKUP(C218,CATALOGO!$C$79:$D$264,2,0)</f>
        <v>#N/A</v>
      </c>
      <c r="E218" s="237"/>
      <c r="F218" s="237"/>
      <c r="G218" s="64">
        <v>0</v>
      </c>
    </row>
    <row r="219" spans="2:8">
      <c r="B219" s="238"/>
      <c r="C219" s="239" t="s">
        <v>523</v>
      </c>
      <c r="D219" s="239"/>
      <c r="E219" s="239"/>
      <c r="F219" s="239"/>
      <c r="G219" s="155">
        <f>+SUM(G120:G218)</f>
        <v>1482608.0899999999</v>
      </c>
    </row>
    <row r="220" spans="2:8">
      <c r="B220" s="78"/>
      <c r="C220" s="78"/>
      <c r="D220" s="78"/>
      <c r="E220" s="78"/>
      <c r="F220" s="78"/>
      <c r="G220" s="78"/>
      <c r="H220" s="78"/>
    </row>
    <row r="221" spans="2:8">
      <c r="B221" s="221" t="s">
        <v>530</v>
      </c>
      <c r="C221" s="222"/>
      <c r="D221" s="153" t="s">
        <v>531</v>
      </c>
      <c r="E221" s="78"/>
      <c r="F221" s="78"/>
      <c r="G221" s="78"/>
      <c r="H221" s="78"/>
    </row>
    <row r="222" spans="2:8">
      <c r="B222" s="79" t="s">
        <v>524</v>
      </c>
      <c r="C222" s="80">
        <f>+(SUMIF($C$20:$C$33,"&lt;29999",$G$20:$G$33))+(SUMIF($C$36:$C$49,"&lt;29999",$G$36:$G$49))+(SUMIF($C$52:$C$66,"&lt;29999",$G$52:$G$66))+(SUMIF($C$69:$C$83,"&lt;29999",$G$69:$G$83))+(SUMIF($C$86:$C$100,"&lt;29999",$G$86:$G$100))+(SUMIF($C$103:$C$117,"&lt;29999",$G$103:$G$117))+(SUMIF($C$120:$C$218,"&lt;29999",$G$120:$G$218))</f>
        <v>386805.81999999995</v>
      </c>
      <c r="D222" s="81" t="str">
        <f>+IF(E11=C222,"CORRECTO","INCORRECTO")</f>
        <v>CORRECTO</v>
      </c>
      <c r="E222" s="78"/>
      <c r="F222" s="78"/>
      <c r="G222" s="78"/>
      <c r="H222" s="78"/>
    </row>
    <row r="223" spans="2:8">
      <c r="B223" s="79" t="s">
        <v>525</v>
      </c>
      <c r="C223" s="80">
        <f>+((SUMIF($C$20:$C$33,"&lt;39999",$G$20:$G$33))+(SUMIF($C$36:$C$49,"&lt;39999",$G$36:$G$49))+(SUMIF($C$52:$C$66,"&lt;39999",$G$52:$G$66))+(SUMIF($C$69:$C$83,"&lt;39999",$G$69:$G$83))+(SUMIF($C$86:$C$100,"&lt;39999",$G$86:$G$100))+(SUMIF($C$103:$C$117,"&lt;39999",$G$103:$G$117))+(SUMIF($C$120:$C$218,"&lt;39999",$G$120:$G$218)))-( (SUMIF($C$20:$C$33,"&lt;29999",$G$20:$G$33))+(SUMIF($C$36:$C$49,"&lt;29999",$G$36:$G$49))+(SUMIF($C$52:$C$66,"&lt;29999",$G$52:$G$66))+(SUMIF($C$69:$C$83,"&lt;29999",$G$69:$G$83))+(SUMIF($C$86:$C$100,"&lt;29999",$G$86:$G$100))+(SUMIF($C$103:$C$117,"&lt;29999",$G$103:$G$117))+(SUMIF($C$120:$C$218,"&lt;29999",$G$120:$G$218)))</f>
        <v>1095802.27</v>
      </c>
      <c r="D223" s="81" t="str">
        <f>+IF(C223=E12,"CORRECTO","INCORRECTO")</f>
        <v>CORRECTO</v>
      </c>
      <c r="E223" s="78"/>
      <c r="F223" s="78"/>
      <c r="G223" s="78"/>
      <c r="H223" s="78"/>
    </row>
    <row r="224" spans="2:8">
      <c r="B224" s="79" t="s">
        <v>526</v>
      </c>
      <c r="C224" s="80">
        <f>+G34+G50+G67+G84+G101+G118</f>
        <v>0</v>
      </c>
      <c r="D224" s="81" t="str">
        <f>+IF(C224=E13,"CORRECTO","INCORRECTO")</f>
        <v>CORRECTO</v>
      </c>
      <c r="E224" s="78"/>
      <c r="F224" s="78"/>
      <c r="G224" s="78"/>
      <c r="H224" s="78"/>
    </row>
    <row r="225" spans="2:8">
      <c r="B225" s="78"/>
      <c r="C225" s="78"/>
      <c r="D225" s="78"/>
      <c r="E225" s="78"/>
      <c r="F225" s="78"/>
      <c r="G225" s="78"/>
      <c r="H225" s="78"/>
    </row>
    <row r="226" spans="2:8" hidden="1">
      <c r="B226" s="82"/>
      <c r="C226" s="82"/>
      <c r="D226" s="82"/>
      <c r="E226" s="78"/>
      <c r="F226" s="78"/>
      <c r="G226" s="78"/>
      <c r="H226" s="78"/>
    </row>
    <row r="227" spans="2:8" hidden="1">
      <c r="B227" s="82"/>
      <c r="C227" s="82"/>
      <c r="D227" s="82"/>
      <c r="E227" s="78"/>
      <c r="F227" s="78"/>
      <c r="G227" s="78"/>
      <c r="H227" s="78"/>
    </row>
    <row r="228" spans="2:8" hidden="1">
      <c r="B228" s="78"/>
      <c r="C228" s="78"/>
      <c r="D228" s="78"/>
      <c r="E228" s="78"/>
      <c r="F228" s="78"/>
      <c r="G228" s="78"/>
      <c r="H228" s="78"/>
    </row>
    <row r="229" spans="2:8" hidden="1">
      <c r="B229" s="78"/>
      <c r="C229" s="78"/>
      <c r="D229" s="78"/>
      <c r="E229" s="78"/>
      <c r="F229" s="78"/>
      <c r="G229" s="78"/>
      <c r="H229" s="78"/>
    </row>
    <row r="230" spans="2:8" hidden="1">
      <c r="B230" s="78"/>
      <c r="C230" s="78"/>
      <c r="D230" s="78"/>
      <c r="E230" s="78"/>
      <c r="F230" s="78"/>
      <c r="G230" s="78"/>
      <c r="H230" s="78"/>
    </row>
    <row r="231" spans="2:8" hidden="1">
      <c r="B231" s="78"/>
      <c r="C231" s="78"/>
      <c r="D231" s="78"/>
      <c r="E231" s="78"/>
      <c r="F231" s="78"/>
      <c r="G231" s="78"/>
      <c r="H231" s="78"/>
    </row>
    <row r="232" spans="2:8" hidden="1">
      <c r="B232" s="78"/>
      <c r="C232" s="78"/>
      <c r="D232" s="78"/>
      <c r="E232" s="78"/>
      <c r="F232" s="78"/>
      <c r="G232" s="78"/>
      <c r="H232" s="78"/>
    </row>
    <row r="233" spans="2:8" hidden="1">
      <c r="B233" s="78"/>
      <c r="C233" s="78"/>
      <c r="D233" s="78"/>
      <c r="E233" s="78"/>
      <c r="F233" s="78"/>
      <c r="G233" s="78"/>
      <c r="H233" s="78"/>
    </row>
    <row r="234" spans="2:8" hidden="1">
      <c r="B234" s="78"/>
      <c r="C234" s="78"/>
      <c r="D234" s="78"/>
      <c r="E234" s="78"/>
      <c r="F234" s="78"/>
      <c r="G234" s="78"/>
      <c r="H234" s="78"/>
    </row>
  </sheetData>
  <sheetProtection password="E727" sheet="1" objects="1" scenarios="1" selectLockedCells="1"/>
  <customSheetViews>
    <customSheetView guid="{ED49C49A-6049-47A5-8E7A-75CF87152D2E}" fitToPage="1" hiddenRows="1" hiddenColumns="1" topLeftCell="C10">
      <selection activeCell="A5" sqref="A5"/>
      <pageMargins left="0.7" right="0.7" top="0.75" bottom="0.75" header="0.3" footer="0.3"/>
      <pageSetup paperSize="5" scale="27" orientation="portrait" r:id="rId1"/>
      <headerFooter>
        <oddHeader>&amp;C&amp;G</oddHeader>
      </headerFooter>
    </customSheetView>
    <customSheetView guid="{E42DFDCF-263A-44ED-973B-7D34AF1F44E1}" fitToPage="1">
      <pageMargins left="0.7" right="0.7" top="0.75" bottom="0.75" header="0.3" footer="0.3"/>
      <pageSetup scale="29" orientation="portrait" r:id="rId2"/>
      <headerFooter>
        <oddHeader>&amp;C&amp;G</oddHeader>
      </headerFooter>
    </customSheetView>
    <customSheetView guid="{80E7DA02-1B60-4892-8DF8-F1D90CFB8D6E}" fitToPage="1" hiddenRows="1">
      <selection activeCell="C5" sqref="C5:D5"/>
      <pageMargins left="0.7" right="0.7" top="0.75" bottom="0.75" header="0.3" footer="0.3"/>
      <pageSetup scale="29" orientation="portrait" r:id="rId3"/>
      <headerFooter>
        <oddHeader>&amp;C&amp;G</oddHeader>
      </headerFooter>
    </customSheetView>
    <customSheetView guid="{D74BCB23-1516-412E-B6F3-088F98D88FC8}" fitToPage="1" hiddenRows="1">
      <selection activeCell="B6" sqref="B6"/>
      <pageMargins left="0.7" right="0.7" top="0.75" bottom="0.75" header="0.3" footer="0.3"/>
      <pageSetup scale="29" orientation="portrait" r:id="rId4"/>
      <headerFooter>
        <oddHeader>&amp;C&amp;G</oddHeader>
      </headerFooter>
    </customSheetView>
    <customSheetView guid="{1C6F7EB1-966B-4B9A-8DC7-91574CBFD378}" fitToPage="1" hiddenRows="1">
      <pageMargins left="0.7" right="0.7" top="0.75" bottom="0.75" header="0.3" footer="0.3"/>
      <pageSetup scale="29" orientation="portrait" r:id="rId5"/>
      <headerFooter>
        <oddHeader>&amp;C&amp;G</oddHeader>
      </headerFooter>
    </customSheetView>
  </customSheetViews>
  <mergeCells count="214">
    <mergeCell ref="B103:B119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C119:F119"/>
    <mergeCell ref="B86:B102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C102:F102"/>
    <mergeCell ref="B69:B85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C85:F85"/>
    <mergeCell ref="C5:D5"/>
    <mergeCell ref="C6:D6"/>
    <mergeCell ref="B8:G8"/>
    <mergeCell ref="D27:F27"/>
    <mergeCell ref="D28:F28"/>
    <mergeCell ref="D29:F29"/>
    <mergeCell ref="D24:F24"/>
    <mergeCell ref="D25:F25"/>
    <mergeCell ref="D26:F26"/>
    <mergeCell ref="D30:F30"/>
    <mergeCell ref="D31:F31"/>
    <mergeCell ref="D32:F32"/>
    <mergeCell ref="B17:G17"/>
    <mergeCell ref="D19:F19"/>
    <mergeCell ref="B20:B35"/>
    <mergeCell ref="D20:F20"/>
    <mergeCell ref="D21:F21"/>
    <mergeCell ref="D22:F22"/>
    <mergeCell ref="D23:F23"/>
    <mergeCell ref="D33:F33"/>
    <mergeCell ref="D34:F34"/>
    <mergeCell ref="C35:F35"/>
    <mergeCell ref="B52:B68"/>
    <mergeCell ref="D52:F52"/>
    <mergeCell ref="D59:F59"/>
    <mergeCell ref="D60:F60"/>
    <mergeCell ref="D61:F61"/>
    <mergeCell ref="D38:F38"/>
    <mergeCell ref="D39:F39"/>
    <mergeCell ref="D40:F40"/>
    <mergeCell ref="D41:F41"/>
    <mergeCell ref="D42:F42"/>
    <mergeCell ref="D43:F43"/>
    <mergeCell ref="D53:F53"/>
    <mergeCell ref="D54:F54"/>
    <mergeCell ref="D55:F55"/>
    <mergeCell ref="D57:F57"/>
    <mergeCell ref="D58:F58"/>
    <mergeCell ref="D63:F63"/>
    <mergeCell ref="D64:F64"/>
    <mergeCell ref="D65:F65"/>
    <mergeCell ref="D66:F66"/>
    <mergeCell ref="B36:B51"/>
    <mergeCell ref="D36:F36"/>
    <mergeCell ref="D37:F37"/>
    <mergeCell ref="D44:F44"/>
    <mergeCell ref="D45:F45"/>
    <mergeCell ref="D46:F46"/>
    <mergeCell ref="D47:F47"/>
    <mergeCell ref="D48:F48"/>
    <mergeCell ref="D49:F49"/>
    <mergeCell ref="D50:F50"/>
    <mergeCell ref="C51:F51"/>
    <mergeCell ref="D136:F136"/>
    <mergeCell ref="D159:F159"/>
    <mergeCell ref="D137:F137"/>
    <mergeCell ref="D56:F56"/>
    <mergeCell ref="D67:F67"/>
    <mergeCell ref="C68:F68"/>
    <mergeCell ref="D124:F124"/>
    <mergeCell ref="D125:F125"/>
    <mergeCell ref="D126:F126"/>
    <mergeCell ref="D127:F127"/>
    <mergeCell ref="D128:F128"/>
    <mergeCell ref="D135:F135"/>
    <mergeCell ref="D160:F160"/>
    <mergeCell ref="D161:F161"/>
    <mergeCell ref="D62:F62"/>
    <mergeCell ref="D147:F147"/>
    <mergeCell ref="D148:F148"/>
    <mergeCell ref="D149:F149"/>
    <mergeCell ref="D130:F130"/>
    <mergeCell ref="D131:F131"/>
    <mergeCell ref="D129:F129"/>
    <mergeCell ref="D132:F132"/>
    <mergeCell ref="D133:F133"/>
    <mergeCell ref="D134:F134"/>
    <mergeCell ref="D142:F142"/>
    <mergeCell ref="D143:F143"/>
    <mergeCell ref="D144:F144"/>
    <mergeCell ref="D145:F145"/>
    <mergeCell ref="D146:F146"/>
    <mergeCell ref="D140:F140"/>
    <mergeCell ref="D141:F141"/>
    <mergeCell ref="D120:F120"/>
    <mergeCell ref="D121:F121"/>
    <mergeCell ref="D122:F122"/>
    <mergeCell ref="D123:F123"/>
    <mergeCell ref="D190:F190"/>
    <mergeCell ref="D191:F191"/>
    <mergeCell ref="D200:F200"/>
    <mergeCell ref="D138:F138"/>
    <mergeCell ref="D139:F139"/>
    <mergeCell ref="D175:F175"/>
    <mergeCell ref="D176:F176"/>
    <mergeCell ref="D177:F177"/>
    <mergeCell ref="D167:F167"/>
    <mergeCell ref="D168:F168"/>
    <mergeCell ref="D169:F169"/>
    <mergeCell ref="D150:F150"/>
    <mergeCell ref="D151:F151"/>
    <mergeCell ref="D152:F152"/>
    <mergeCell ref="D153:F153"/>
    <mergeCell ref="D154:F154"/>
    <mergeCell ref="D155:F155"/>
    <mergeCell ref="D164:F164"/>
    <mergeCell ref="D165:F165"/>
    <mergeCell ref="D166:F166"/>
    <mergeCell ref="D156:F156"/>
    <mergeCell ref="D157:F157"/>
    <mergeCell ref="D158:F158"/>
    <mergeCell ref="D170:F170"/>
    <mergeCell ref="D199:F199"/>
    <mergeCell ref="D206:F206"/>
    <mergeCell ref="D183:F183"/>
    <mergeCell ref="D162:F162"/>
    <mergeCell ref="D163:F163"/>
    <mergeCell ref="D171:F171"/>
    <mergeCell ref="D172:F172"/>
    <mergeCell ref="D173:F173"/>
    <mergeCell ref="D174:F174"/>
    <mergeCell ref="D203:F203"/>
    <mergeCell ref="D204:F204"/>
    <mergeCell ref="D205:F205"/>
    <mergeCell ref="D192:F192"/>
    <mergeCell ref="D193:F193"/>
    <mergeCell ref="D194:F194"/>
    <mergeCell ref="D178:F178"/>
    <mergeCell ref="D179:F179"/>
    <mergeCell ref="D180:F180"/>
    <mergeCell ref="D181:F181"/>
    <mergeCell ref="D182:F182"/>
    <mergeCell ref="D186:F186"/>
    <mergeCell ref="D187:F187"/>
    <mergeCell ref="D188:F188"/>
    <mergeCell ref="D189:F189"/>
    <mergeCell ref="B3:G3"/>
    <mergeCell ref="D184:F184"/>
    <mergeCell ref="D185:F185"/>
    <mergeCell ref="D201:F201"/>
    <mergeCell ref="D202:F202"/>
    <mergeCell ref="B221:C221"/>
    <mergeCell ref="D212:F212"/>
    <mergeCell ref="D213:F213"/>
    <mergeCell ref="D214:F214"/>
    <mergeCell ref="D215:F215"/>
    <mergeCell ref="D207:F207"/>
    <mergeCell ref="D208:F208"/>
    <mergeCell ref="D209:F209"/>
    <mergeCell ref="D210:F210"/>
    <mergeCell ref="D211:F211"/>
    <mergeCell ref="B120:B219"/>
    <mergeCell ref="D216:F216"/>
    <mergeCell ref="D217:F217"/>
    <mergeCell ref="D218:F218"/>
    <mergeCell ref="C219:F219"/>
    <mergeCell ref="D195:F195"/>
    <mergeCell ref="D196:F196"/>
    <mergeCell ref="D197:F197"/>
    <mergeCell ref="D198:F198"/>
  </mergeCells>
  <pageMargins left="0.7" right="0.7" top="0.75" bottom="0.75" header="0.3" footer="0.3"/>
  <pageSetup paperSize="5" scale="27" orientation="portrait" r:id="rId6"/>
  <headerFooter>
    <oddHeader>&amp;C&amp;G</oddHeader>
  </headerFooter>
  <legacyDrawingHF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CATALOGO!$C$79:$C$264</xm:f>
          </x14:formula1>
          <xm:sqref>C20:C33 C36:C49 C52:C66 C103:C117 C69:C83 C86:C100 C120:C218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G87"/>
  <sheetViews>
    <sheetView zoomScaleNormal="100" workbookViewId="0">
      <selection activeCell="B8" sqref="B8:F9"/>
    </sheetView>
  </sheetViews>
  <sheetFormatPr baseColWidth="10" defaultColWidth="0" defaultRowHeight="15" zeroHeight="1"/>
  <cols>
    <col min="1" max="1" width="11.42578125" style="1" customWidth="1"/>
    <col min="2" max="2" width="28.140625" style="1" bestFit="1" customWidth="1"/>
    <col min="3" max="3" width="20.85546875" style="1" bestFit="1" customWidth="1"/>
    <col min="4" max="4" width="30.140625" style="1" bestFit="1" customWidth="1"/>
    <col min="5" max="5" width="20.140625" style="1" bestFit="1" customWidth="1"/>
    <col min="6" max="6" width="28.140625" style="1" bestFit="1" customWidth="1"/>
    <col min="7" max="7" width="11.42578125" style="1" customWidth="1"/>
    <col min="8" max="16384" width="11.42578125" style="1" hidden="1"/>
  </cols>
  <sheetData>
    <row r="1" spans="2:6"/>
    <row r="2" spans="2:6"/>
    <row r="3" spans="2:6"/>
    <row r="4" spans="2:6"/>
    <row r="5" spans="2:6" ht="23.25">
      <c r="B5" s="58" t="s">
        <v>0</v>
      </c>
      <c r="C5" s="59" t="str">
        <f>+RPP_2018!C4</f>
        <v>COLIMA</v>
      </c>
      <c r="D5" s="59"/>
    </row>
    <row r="6" spans="2:6" ht="23.25">
      <c r="B6" s="58" t="s">
        <v>32</v>
      </c>
      <c r="C6" s="59" t="str">
        <f>+RPP_2018!M4</f>
        <v>MARZO</v>
      </c>
      <c r="D6" s="59"/>
    </row>
    <row r="7" spans="2:6"/>
    <row r="8" spans="2:6" ht="19.5" customHeight="1">
      <c r="B8" s="241" t="s">
        <v>568</v>
      </c>
      <c r="C8" s="241"/>
      <c r="D8" s="241"/>
      <c r="E8" s="241"/>
      <c r="F8" s="241"/>
    </row>
    <row r="9" spans="2:6" ht="15" customHeight="1">
      <c r="B9" s="241"/>
      <c r="C9" s="241"/>
      <c r="D9" s="241"/>
      <c r="E9" s="241"/>
      <c r="F9" s="241"/>
    </row>
    <row r="10" spans="2:6"/>
    <row r="11" spans="2:6"/>
    <row r="12" spans="2:6">
      <c r="B12" s="93" t="s">
        <v>68</v>
      </c>
      <c r="C12" s="93" t="s">
        <v>70</v>
      </c>
      <c r="D12" s="93" t="s">
        <v>550</v>
      </c>
      <c r="E12" s="93" t="s">
        <v>551</v>
      </c>
      <c r="F12" s="93" t="s">
        <v>550</v>
      </c>
    </row>
    <row r="13" spans="2:6">
      <c r="B13" s="57" t="s">
        <v>72</v>
      </c>
      <c r="C13" s="57" t="s">
        <v>533</v>
      </c>
      <c r="D13" s="64">
        <v>0</v>
      </c>
      <c r="E13" s="57">
        <v>34101</v>
      </c>
      <c r="F13" s="64">
        <v>0</v>
      </c>
    </row>
    <row r="14" spans="2:6">
      <c r="B14" s="57" t="s">
        <v>72</v>
      </c>
      <c r="C14" s="57" t="s">
        <v>533</v>
      </c>
      <c r="D14" s="64">
        <v>0</v>
      </c>
      <c r="E14" s="57">
        <v>33604</v>
      </c>
      <c r="F14" s="64">
        <v>0</v>
      </c>
    </row>
    <row r="15" spans="2:6">
      <c r="B15" s="57" t="s">
        <v>72</v>
      </c>
      <c r="C15" s="57" t="s">
        <v>533</v>
      </c>
      <c r="D15" s="64">
        <v>0</v>
      </c>
      <c r="E15" s="57">
        <v>38201</v>
      </c>
      <c r="F15" s="64">
        <v>0</v>
      </c>
    </row>
    <row r="16" spans="2:6">
      <c r="B16" s="57" t="s">
        <v>72</v>
      </c>
      <c r="C16" s="57" t="s">
        <v>533</v>
      </c>
      <c r="D16" s="64">
        <v>0</v>
      </c>
      <c r="E16" s="57" t="s">
        <v>533</v>
      </c>
      <c r="F16" s="64">
        <v>0</v>
      </c>
    </row>
    <row r="17" spans="2:6">
      <c r="B17" s="57" t="s">
        <v>72</v>
      </c>
      <c r="C17" s="57" t="s">
        <v>533</v>
      </c>
      <c r="D17" s="64">
        <v>0</v>
      </c>
      <c r="E17" s="57" t="s">
        <v>533</v>
      </c>
      <c r="F17" s="64">
        <v>0</v>
      </c>
    </row>
    <row r="18" spans="2:6">
      <c r="B18" s="57" t="s">
        <v>72</v>
      </c>
      <c r="C18" s="57" t="s">
        <v>533</v>
      </c>
      <c r="D18" s="64">
        <v>0</v>
      </c>
      <c r="E18" s="57" t="s">
        <v>533</v>
      </c>
      <c r="F18" s="64">
        <v>0</v>
      </c>
    </row>
    <row r="19" spans="2:6">
      <c r="B19" s="57" t="s">
        <v>72</v>
      </c>
      <c r="C19" s="57" t="s">
        <v>533</v>
      </c>
      <c r="D19" s="64">
        <v>0</v>
      </c>
      <c r="E19" s="57" t="s">
        <v>533</v>
      </c>
      <c r="F19" s="64">
        <v>0</v>
      </c>
    </row>
    <row r="20" spans="2:6">
      <c r="B20" s="57" t="s">
        <v>72</v>
      </c>
      <c r="C20" s="57" t="s">
        <v>533</v>
      </c>
      <c r="D20" s="64">
        <v>0</v>
      </c>
      <c r="E20" s="57" t="s">
        <v>533</v>
      </c>
      <c r="F20" s="64">
        <v>0</v>
      </c>
    </row>
    <row r="21" spans="2:6">
      <c r="B21" s="57" t="s">
        <v>72</v>
      </c>
      <c r="C21" s="57" t="s">
        <v>533</v>
      </c>
      <c r="D21" s="64">
        <v>0</v>
      </c>
      <c r="E21" s="57" t="s">
        <v>533</v>
      </c>
      <c r="F21" s="64">
        <v>0</v>
      </c>
    </row>
    <row r="22" spans="2:6">
      <c r="B22" s="57" t="s">
        <v>72</v>
      </c>
      <c r="C22" s="57" t="s">
        <v>533</v>
      </c>
      <c r="D22" s="64">
        <v>0</v>
      </c>
      <c r="E22" s="57" t="s">
        <v>533</v>
      </c>
      <c r="F22" s="64">
        <v>0</v>
      </c>
    </row>
    <row r="23" spans="2:6">
      <c r="B23" s="57" t="s">
        <v>72</v>
      </c>
      <c r="C23" s="57" t="s">
        <v>533</v>
      </c>
      <c r="D23" s="64">
        <v>0</v>
      </c>
      <c r="E23" s="57" t="s">
        <v>533</v>
      </c>
      <c r="F23" s="64">
        <v>0</v>
      </c>
    </row>
    <row r="24" spans="2:6">
      <c r="B24" s="57" t="s">
        <v>72</v>
      </c>
      <c r="C24" s="57" t="s">
        <v>533</v>
      </c>
      <c r="D24" s="64">
        <v>0</v>
      </c>
      <c r="E24" s="57" t="s">
        <v>533</v>
      </c>
      <c r="F24" s="64">
        <v>0</v>
      </c>
    </row>
    <row r="25" spans="2:6">
      <c r="B25" s="57" t="s">
        <v>72</v>
      </c>
      <c r="C25" s="57" t="s">
        <v>533</v>
      </c>
      <c r="D25" s="64">
        <v>0</v>
      </c>
      <c r="E25" s="57" t="s">
        <v>533</v>
      </c>
      <c r="F25" s="64">
        <v>0</v>
      </c>
    </row>
    <row r="26" spans="2:6">
      <c r="B26" s="57" t="s">
        <v>72</v>
      </c>
      <c r="C26" s="57" t="s">
        <v>533</v>
      </c>
      <c r="D26" s="64">
        <v>0</v>
      </c>
      <c r="E26" s="57" t="s">
        <v>533</v>
      </c>
      <c r="F26" s="64">
        <v>0</v>
      </c>
    </row>
    <row r="27" spans="2:6">
      <c r="B27" s="57" t="s">
        <v>72</v>
      </c>
      <c r="C27" s="57" t="s">
        <v>533</v>
      </c>
      <c r="D27" s="64">
        <v>0</v>
      </c>
      <c r="E27" s="57" t="s">
        <v>533</v>
      </c>
      <c r="F27" s="64">
        <v>0</v>
      </c>
    </row>
    <row r="28" spans="2:6">
      <c r="B28" s="57" t="s">
        <v>72</v>
      </c>
      <c r="C28" s="57" t="s">
        <v>533</v>
      </c>
      <c r="D28" s="64">
        <v>0</v>
      </c>
      <c r="E28" s="57" t="s">
        <v>533</v>
      </c>
      <c r="F28" s="64">
        <v>0</v>
      </c>
    </row>
    <row r="29" spans="2:6">
      <c r="B29" s="57" t="s">
        <v>72</v>
      </c>
      <c r="C29" s="57" t="s">
        <v>533</v>
      </c>
      <c r="D29" s="64">
        <v>0</v>
      </c>
      <c r="E29" s="57" t="s">
        <v>533</v>
      </c>
      <c r="F29" s="64">
        <v>0</v>
      </c>
    </row>
    <row r="30" spans="2:6">
      <c r="B30" s="57" t="s">
        <v>72</v>
      </c>
      <c r="C30" s="57" t="s">
        <v>533</v>
      </c>
      <c r="D30" s="64">
        <v>0</v>
      </c>
      <c r="E30" s="57" t="s">
        <v>533</v>
      </c>
      <c r="F30" s="64">
        <v>0</v>
      </c>
    </row>
    <row r="31" spans="2:6">
      <c r="B31" s="57" t="s">
        <v>72</v>
      </c>
      <c r="C31" s="57" t="s">
        <v>533</v>
      </c>
      <c r="D31" s="64">
        <v>0</v>
      </c>
      <c r="E31" s="57" t="s">
        <v>533</v>
      </c>
      <c r="F31" s="64">
        <v>0</v>
      </c>
    </row>
    <row r="32" spans="2:6">
      <c r="B32" s="57" t="s">
        <v>72</v>
      </c>
      <c r="C32" s="57" t="s">
        <v>533</v>
      </c>
      <c r="D32" s="64">
        <v>0</v>
      </c>
      <c r="E32" s="57" t="s">
        <v>533</v>
      </c>
      <c r="F32" s="64">
        <v>0</v>
      </c>
    </row>
    <row r="33" spans="2:6">
      <c r="B33" s="57" t="s">
        <v>72</v>
      </c>
      <c r="C33" s="57" t="s">
        <v>533</v>
      </c>
      <c r="D33" s="64">
        <v>0</v>
      </c>
      <c r="E33" s="57" t="s">
        <v>533</v>
      </c>
      <c r="F33" s="64">
        <v>0</v>
      </c>
    </row>
    <row r="34" spans="2:6">
      <c r="B34" s="57" t="s">
        <v>72</v>
      </c>
      <c r="C34" s="57" t="s">
        <v>533</v>
      </c>
      <c r="D34" s="64">
        <v>0</v>
      </c>
      <c r="E34" s="57" t="s">
        <v>533</v>
      </c>
      <c r="F34" s="64">
        <v>0</v>
      </c>
    </row>
    <row r="35" spans="2:6">
      <c r="B35" s="57" t="s">
        <v>72</v>
      </c>
      <c r="C35" s="57" t="s">
        <v>533</v>
      </c>
      <c r="D35" s="64">
        <v>0</v>
      </c>
      <c r="E35" s="57" t="s">
        <v>533</v>
      </c>
      <c r="F35" s="64">
        <v>0</v>
      </c>
    </row>
    <row r="36" spans="2:6">
      <c r="B36" s="57" t="s">
        <v>72</v>
      </c>
      <c r="C36" s="57" t="s">
        <v>533</v>
      </c>
      <c r="D36" s="64">
        <v>0</v>
      </c>
      <c r="E36" s="57" t="s">
        <v>533</v>
      </c>
      <c r="F36" s="64">
        <v>0</v>
      </c>
    </row>
    <row r="37" spans="2:6">
      <c r="B37" s="57" t="s">
        <v>72</v>
      </c>
      <c r="C37" s="57" t="s">
        <v>533</v>
      </c>
      <c r="D37" s="64">
        <v>0</v>
      </c>
      <c r="E37" s="57" t="s">
        <v>533</v>
      </c>
      <c r="F37" s="64">
        <v>0</v>
      </c>
    </row>
    <row r="38" spans="2:6">
      <c r="B38" s="57" t="s">
        <v>72</v>
      </c>
      <c r="C38" s="57" t="s">
        <v>533</v>
      </c>
      <c r="D38" s="64">
        <v>0</v>
      </c>
      <c r="E38" s="57" t="s">
        <v>533</v>
      </c>
      <c r="F38" s="64">
        <v>0</v>
      </c>
    </row>
    <row r="39" spans="2:6">
      <c r="B39" s="57" t="s">
        <v>72</v>
      </c>
      <c r="C39" s="57" t="s">
        <v>533</v>
      </c>
      <c r="D39" s="64">
        <v>0</v>
      </c>
      <c r="E39" s="57" t="s">
        <v>533</v>
      </c>
      <c r="F39" s="64">
        <v>0</v>
      </c>
    </row>
    <row r="40" spans="2:6">
      <c r="B40" s="57" t="s">
        <v>72</v>
      </c>
      <c r="C40" s="57" t="s">
        <v>533</v>
      </c>
      <c r="D40" s="64">
        <v>0</v>
      </c>
      <c r="E40" s="57" t="s">
        <v>533</v>
      </c>
      <c r="F40" s="64">
        <v>0</v>
      </c>
    </row>
    <row r="41" spans="2:6">
      <c r="B41" s="57" t="s">
        <v>72</v>
      </c>
      <c r="C41" s="57" t="s">
        <v>533</v>
      </c>
      <c r="D41" s="64">
        <v>0</v>
      </c>
      <c r="E41" s="57" t="s">
        <v>533</v>
      </c>
      <c r="F41" s="64">
        <v>0</v>
      </c>
    </row>
    <row r="42" spans="2:6">
      <c r="B42" s="57" t="s">
        <v>72</v>
      </c>
      <c r="C42" s="57" t="s">
        <v>533</v>
      </c>
      <c r="D42" s="64">
        <v>0</v>
      </c>
      <c r="E42" s="57" t="s">
        <v>533</v>
      </c>
      <c r="F42" s="64">
        <v>0</v>
      </c>
    </row>
    <row r="43" spans="2:6">
      <c r="B43" s="57" t="s">
        <v>72</v>
      </c>
      <c r="C43" s="57" t="s">
        <v>533</v>
      </c>
      <c r="D43" s="64">
        <v>0</v>
      </c>
      <c r="E43" s="57" t="s">
        <v>533</v>
      </c>
      <c r="F43" s="64">
        <v>0</v>
      </c>
    </row>
    <row r="44" spans="2:6">
      <c r="B44" s="57" t="s">
        <v>72</v>
      </c>
      <c r="C44" s="57" t="s">
        <v>533</v>
      </c>
      <c r="D44" s="64">
        <v>0</v>
      </c>
      <c r="E44" s="57" t="s">
        <v>533</v>
      </c>
      <c r="F44" s="64">
        <v>0</v>
      </c>
    </row>
    <row r="45" spans="2:6">
      <c r="B45" s="57" t="s">
        <v>72</v>
      </c>
      <c r="C45" s="57" t="s">
        <v>533</v>
      </c>
      <c r="D45" s="64">
        <v>0</v>
      </c>
      <c r="E45" s="57" t="s">
        <v>533</v>
      </c>
      <c r="F45" s="64">
        <v>0</v>
      </c>
    </row>
    <row r="46" spans="2:6">
      <c r="B46" s="57" t="s">
        <v>72</v>
      </c>
      <c r="C46" s="57" t="s">
        <v>533</v>
      </c>
      <c r="D46" s="64">
        <v>0</v>
      </c>
      <c r="E46" s="57" t="s">
        <v>533</v>
      </c>
      <c r="F46" s="64">
        <v>0</v>
      </c>
    </row>
    <row r="47" spans="2:6">
      <c r="B47" s="57" t="s">
        <v>72</v>
      </c>
      <c r="C47" s="57" t="s">
        <v>533</v>
      </c>
      <c r="D47" s="64">
        <v>0</v>
      </c>
      <c r="E47" s="57" t="s">
        <v>533</v>
      </c>
      <c r="F47" s="64">
        <v>0</v>
      </c>
    </row>
    <row r="48" spans="2:6">
      <c r="B48" s="57" t="s">
        <v>72</v>
      </c>
      <c r="C48" s="57" t="s">
        <v>533</v>
      </c>
      <c r="D48" s="64">
        <v>0</v>
      </c>
      <c r="E48" s="57" t="s">
        <v>533</v>
      </c>
      <c r="F48" s="64">
        <v>0</v>
      </c>
    </row>
    <row r="49" spans="2:6">
      <c r="B49" s="57" t="s">
        <v>72</v>
      </c>
      <c r="C49" s="57" t="s">
        <v>533</v>
      </c>
      <c r="D49" s="64">
        <v>0</v>
      </c>
      <c r="E49" s="57" t="s">
        <v>533</v>
      </c>
      <c r="F49" s="64">
        <v>0</v>
      </c>
    </row>
    <row r="50" spans="2:6">
      <c r="B50" s="57" t="s">
        <v>72</v>
      </c>
      <c r="C50" s="57" t="s">
        <v>533</v>
      </c>
      <c r="D50" s="64">
        <v>0</v>
      </c>
      <c r="E50" s="57" t="s">
        <v>533</v>
      </c>
      <c r="F50" s="64">
        <v>0</v>
      </c>
    </row>
    <row r="51" spans="2:6">
      <c r="B51" s="57" t="s">
        <v>72</v>
      </c>
      <c r="C51" s="57" t="s">
        <v>533</v>
      </c>
      <c r="D51" s="64">
        <v>0</v>
      </c>
      <c r="E51" s="57" t="s">
        <v>533</v>
      </c>
      <c r="F51" s="64">
        <v>0</v>
      </c>
    </row>
    <row r="52" spans="2:6">
      <c r="B52" s="57" t="s">
        <v>72</v>
      </c>
      <c r="C52" s="57" t="s">
        <v>533</v>
      </c>
      <c r="D52" s="64">
        <v>0</v>
      </c>
      <c r="E52" s="57" t="s">
        <v>533</v>
      </c>
      <c r="F52" s="64">
        <v>0</v>
      </c>
    </row>
    <row r="53" spans="2:6">
      <c r="B53" s="57" t="s">
        <v>72</v>
      </c>
      <c r="C53" s="57" t="s">
        <v>533</v>
      </c>
      <c r="D53" s="64">
        <v>0</v>
      </c>
      <c r="E53" s="57" t="s">
        <v>533</v>
      </c>
      <c r="F53" s="64">
        <v>0</v>
      </c>
    </row>
    <row r="54" spans="2:6">
      <c r="B54" s="57" t="s">
        <v>72</v>
      </c>
      <c r="C54" s="57" t="s">
        <v>533</v>
      </c>
      <c r="D54" s="64">
        <v>0</v>
      </c>
      <c r="E54" s="57" t="s">
        <v>533</v>
      </c>
      <c r="F54" s="64">
        <v>0</v>
      </c>
    </row>
    <row r="55" spans="2:6">
      <c r="B55" s="57" t="s">
        <v>72</v>
      </c>
      <c r="C55" s="57" t="s">
        <v>533</v>
      </c>
      <c r="D55" s="64">
        <v>0</v>
      </c>
      <c r="E55" s="57" t="s">
        <v>533</v>
      </c>
      <c r="F55" s="64">
        <v>0</v>
      </c>
    </row>
    <row r="56" spans="2:6">
      <c r="B56" s="57" t="s">
        <v>72</v>
      </c>
      <c r="C56" s="57" t="s">
        <v>533</v>
      </c>
      <c r="D56" s="64">
        <v>0</v>
      </c>
      <c r="E56" s="57" t="s">
        <v>533</v>
      </c>
      <c r="F56" s="64">
        <v>0</v>
      </c>
    </row>
    <row r="57" spans="2:6">
      <c r="B57" s="57" t="s">
        <v>72</v>
      </c>
      <c r="C57" s="57" t="s">
        <v>533</v>
      </c>
      <c r="D57" s="64">
        <v>0</v>
      </c>
      <c r="E57" s="57" t="s">
        <v>533</v>
      </c>
      <c r="F57" s="64">
        <v>0</v>
      </c>
    </row>
    <row r="58" spans="2:6">
      <c r="B58" s="57" t="s">
        <v>72</v>
      </c>
      <c r="C58" s="57" t="s">
        <v>533</v>
      </c>
      <c r="D58" s="64">
        <v>0</v>
      </c>
      <c r="E58" s="57" t="s">
        <v>533</v>
      </c>
      <c r="F58" s="64">
        <v>0</v>
      </c>
    </row>
    <row r="59" spans="2:6">
      <c r="B59" s="57" t="s">
        <v>72</v>
      </c>
      <c r="C59" s="57" t="s">
        <v>533</v>
      </c>
      <c r="D59" s="64">
        <v>0</v>
      </c>
      <c r="E59" s="57" t="s">
        <v>533</v>
      </c>
      <c r="F59" s="64">
        <v>0</v>
      </c>
    </row>
    <row r="60" spans="2:6">
      <c r="B60" s="57" t="s">
        <v>72</v>
      </c>
      <c r="C60" s="57" t="s">
        <v>533</v>
      </c>
      <c r="D60" s="64">
        <v>0</v>
      </c>
      <c r="E60" s="57" t="s">
        <v>533</v>
      </c>
      <c r="F60" s="64">
        <v>0</v>
      </c>
    </row>
    <row r="61" spans="2:6">
      <c r="B61" s="57" t="s">
        <v>72</v>
      </c>
      <c r="C61" s="57" t="s">
        <v>533</v>
      </c>
      <c r="D61" s="64">
        <v>0</v>
      </c>
      <c r="E61" s="57" t="s">
        <v>533</v>
      </c>
      <c r="F61" s="64">
        <v>0</v>
      </c>
    </row>
    <row r="62" spans="2:6">
      <c r="B62" s="57" t="s">
        <v>72</v>
      </c>
      <c r="C62" s="57" t="s">
        <v>533</v>
      </c>
      <c r="D62" s="64">
        <v>0</v>
      </c>
      <c r="E62" s="57" t="s">
        <v>533</v>
      </c>
      <c r="F62" s="64">
        <v>0</v>
      </c>
    </row>
    <row r="63" spans="2:6">
      <c r="B63" s="57" t="s">
        <v>72</v>
      </c>
      <c r="C63" s="57" t="s">
        <v>533</v>
      </c>
      <c r="D63" s="64">
        <v>0</v>
      </c>
      <c r="E63" s="57" t="s">
        <v>533</v>
      </c>
      <c r="F63" s="64">
        <v>0</v>
      </c>
    </row>
    <row r="64" spans="2:6">
      <c r="B64" s="57" t="s">
        <v>72</v>
      </c>
      <c r="C64" s="57" t="s">
        <v>533</v>
      </c>
      <c r="D64" s="64">
        <v>0</v>
      </c>
      <c r="E64" s="57" t="s">
        <v>533</v>
      </c>
      <c r="F64" s="64">
        <v>0</v>
      </c>
    </row>
    <row r="65" spans="2:6">
      <c r="B65" s="57" t="s">
        <v>72</v>
      </c>
      <c r="C65" s="57" t="s">
        <v>533</v>
      </c>
      <c r="D65" s="64">
        <v>0</v>
      </c>
      <c r="E65" s="57" t="s">
        <v>533</v>
      </c>
      <c r="F65" s="64">
        <v>0</v>
      </c>
    </row>
    <row r="66" spans="2:6">
      <c r="B66" s="57" t="s">
        <v>72</v>
      </c>
      <c r="C66" s="57" t="s">
        <v>533</v>
      </c>
      <c r="D66" s="64">
        <v>0</v>
      </c>
      <c r="E66" s="57" t="s">
        <v>533</v>
      </c>
      <c r="F66" s="64">
        <v>0</v>
      </c>
    </row>
    <row r="67" spans="2:6">
      <c r="B67" s="57" t="s">
        <v>72</v>
      </c>
      <c r="C67" s="57" t="s">
        <v>533</v>
      </c>
      <c r="D67" s="64">
        <v>0</v>
      </c>
      <c r="E67" s="57" t="s">
        <v>533</v>
      </c>
      <c r="F67" s="64">
        <v>0</v>
      </c>
    </row>
    <row r="68" spans="2:6">
      <c r="B68" s="57" t="s">
        <v>72</v>
      </c>
      <c r="C68" s="57" t="s">
        <v>533</v>
      </c>
      <c r="D68" s="64">
        <v>0</v>
      </c>
      <c r="E68" s="57" t="s">
        <v>533</v>
      </c>
      <c r="F68" s="64">
        <v>0</v>
      </c>
    </row>
    <row r="69" spans="2:6">
      <c r="B69" s="57" t="s">
        <v>72</v>
      </c>
      <c r="C69" s="57" t="s">
        <v>533</v>
      </c>
      <c r="D69" s="64">
        <v>0</v>
      </c>
      <c r="E69" s="57" t="s">
        <v>533</v>
      </c>
      <c r="F69" s="64">
        <v>0</v>
      </c>
    </row>
    <row r="70" spans="2:6">
      <c r="B70" s="57" t="s">
        <v>72</v>
      </c>
      <c r="C70" s="57" t="s">
        <v>533</v>
      </c>
      <c r="D70" s="64">
        <v>0</v>
      </c>
      <c r="E70" s="57" t="s">
        <v>533</v>
      </c>
      <c r="F70" s="64">
        <v>0</v>
      </c>
    </row>
    <row r="71" spans="2:6">
      <c r="B71" s="57" t="s">
        <v>72</v>
      </c>
      <c r="C71" s="57" t="s">
        <v>533</v>
      </c>
      <c r="D71" s="64">
        <v>0</v>
      </c>
      <c r="E71" s="57" t="s">
        <v>533</v>
      </c>
      <c r="F71" s="64">
        <v>0</v>
      </c>
    </row>
    <row r="72" spans="2:6">
      <c r="B72" s="57" t="s">
        <v>72</v>
      </c>
      <c r="C72" s="57" t="s">
        <v>533</v>
      </c>
      <c r="D72" s="64">
        <v>0</v>
      </c>
      <c r="E72" s="57" t="s">
        <v>533</v>
      </c>
      <c r="F72" s="64">
        <v>0</v>
      </c>
    </row>
    <row r="73" spans="2:6">
      <c r="B73" s="57" t="s">
        <v>72</v>
      </c>
      <c r="C73" s="57" t="s">
        <v>533</v>
      </c>
      <c r="D73" s="64">
        <v>0</v>
      </c>
      <c r="E73" s="57" t="s">
        <v>533</v>
      </c>
      <c r="F73" s="64">
        <v>0</v>
      </c>
    </row>
    <row r="74" spans="2:6">
      <c r="B74" s="57" t="s">
        <v>72</v>
      </c>
      <c r="C74" s="57" t="s">
        <v>533</v>
      </c>
      <c r="D74" s="64">
        <v>0</v>
      </c>
      <c r="E74" s="57" t="s">
        <v>533</v>
      </c>
      <c r="F74" s="64">
        <v>0</v>
      </c>
    </row>
    <row r="75" spans="2:6">
      <c r="B75" s="57" t="s">
        <v>72</v>
      </c>
      <c r="C75" s="57" t="s">
        <v>533</v>
      </c>
      <c r="D75" s="64">
        <v>0</v>
      </c>
      <c r="E75" s="57" t="s">
        <v>533</v>
      </c>
      <c r="F75" s="64">
        <v>0</v>
      </c>
    </row>
    <row r="76" spans="2:6">
      <c r="B76" s="57" t="s">
        <v>72</v>
      </c>
      <c r="C76" s="57" t="s">
        <v>533</v>
      </c>
      <c r="D76" s="64">
        <v>0</v>
      </c>
      <c r="E76" s="57" t="s">
        <v>533</v>
      </c>
      <c r="F76" s="64">
        <v>0</v>
      </c>
    </row>
    <row r="77" spans="2:6">
      <c r="B77" s="57" t="s">
        <v>72</v>
      </c>
      <c r="C77" s="57" t="s">
        <v>533</v>
      </c>
      <c r="D77" s="64">
        <v>0</v>
      </c>
      <c r="E77" s="57" t="s">
        <v>533</v>
      </c>
      <c r="F77" s="64">
        <v>0</v>
      </c>
    </row>
    <row r="78" spans="2:6">
      <c r="B78" s="57" t="s">
        <v>72</v>
      </c>
      <c r="C78" s="57" t="s">
        <v>533</v>
      </c>
      <c r="D78" s="64">
        <v>0</v>
      </c>
      <c r="E78" s="57" t="s">
        <v>533</v>
      </c>
      <c r="F78" s="64">
        <v>0</v>
      </c>
    </row>
    <row r="79" spans="2:6">
      <c r="B79" s="57" t="s">
        <v>72</v>
      </c>
      <c r="C79" s="57" t="s">
        <v>533</v>
      </c>
      <c r="D79" s="64">
        <v>0</v>
      </c>
      <c r="E79" s="57" t="s">
        <v>533</v>
      </c>
      <c r="F79" s="64">
        <v>0</v>
      </c>
    </row>
    <row r="80" spans="2:6">
      <c r="B80" s="57" t="s">
        <v>72</v>
      </c>
      <c r="C80" s="57" t="s">
        <v>533</v>
      </c>
      <c r="D80" s="64">
        <v>0</v>
      </c>
      <c r="E80" s="57" t="s">
        <v>533</v>
      </c>
      <c r="F80" s="64">
        <v>0</v>
      </c>
    </row>
    <row r="81" spans="2:6">
      <c r="B81" s="57" t="s">
        <v>72</v>
      </c>
      <c r="C81" s="57" t="s">
        <v>533</v>
      </c>
      <c r="D81" s="64">
        <v>0</v>
      </c>
      <c r="E81" s="57" t="s">
        <v>533</v>
      </c>
      <c r="F81" s="64">
        <v>0</v>
      </c>
    </row>
    <row r="82" spans="2:6">
      <c r="B82" s="57" t="s">
        <v>72</v>
      </c>
      <c r="C82" s="57" t="s">
        <v>533</v>
      </c>
      <c r="D82" s="64">
        <v>0</v>
      </c>
      <c r="E82" s="57" t="s">
        <v>533</v>
      </c>
      <c r="F82" s="64">
        <v>0</v>
      </c>
    </row>
    <row r="83" spans="2:6">
      <c r="B83" s="57" t="s">
        <v>72</v>
      </c>
      <c r="C83" s="57" t="s">
        <v>533</v>
      </c>
      <c r="D83" s="64">
        <v>0</v>
      </c>
      <c r="E83" s="57" t="s">
        <v>533</v>
      </c>
      <c r="F83" s="64">
        <v>0</v>
      </c>
    </row>
    <row r="84" spans="2:6">
      <c r="B84" s="57" t="s">
        <v>72</v>
      </c>
      <c r="C84" s="57" t="s">
        <v>533</v>
      </c>
      <c r="D84" s="64">
        <v>0</v>
      </c>
      <c r="E84" s="57" t="s">
        <v>533</v>
      </c>
      <c r="F84" s="64">
        <v>0</v>
      </c>
    </row>
    <row r="85" spans="2:6">
      <c r="B85" s="242" t="s">
        <v>25</v>
      </c>
      <c r="C85" s="242"/>
      <c r="D85" s="94">
        <f>+SUM(D13:D84)</f>
        <v>0</v>
      </c>
      <c r="E85" s="95"/>
      <c r="F85" s="94">
        <f>+SUM(F13:F84)</f>
        <v>0</v>
      </c>
    </row>
    <row r="86" spans="2:6"/>
    <row r="87" spans="2:6"/>
  </sheetData>
  <dataConsolidate/>
  <customSheetViews>
    <customSheetView guid="{ED49C49A-6049-47A5-8E7A-75CF87152D2E}" fitToPage="1" hiddenRows="1" hiddenColumns="1" topLeftCell="A7">
      <selection activeCell="D15" sqref="D15"/>
      <pageMargins left="0.7" right="0.7" top="0.75" bottom="0.75" header="0.3" footer="0.3"/>
      <pageSetup scale="54" orientation="portrait" horizontalDpi="4294967292" r:id="rId1"/>
      <headerFooter>
        <oddHeader>&amp;C&amp;G</oddHeader>
      </headerFooter>
    </customSheetView>
    <customSheetView guid="{E42DFDCF-263A-44ED-973B-7D34AF1F44E1}" fitToPage="1">
      <selection activeCell="B13" sqref="B13"/>
      <pageMargins left="0.7" right="0.7" top="0.75" bottom="0.75" header="0.3" footer="0.3"/>
      <pageSetup scale="54" orientation="portrait" horizontalDpi="4294967292" r:id="rId2"/>
      <headerFooter>
        <oddHeader>&amp;C&amp;G</oddHeader>
      </headerFooter>
    </customSheetView>
    <customSheetView guid="{80E7DA02-1B60-4892-8DF8-F1D90CFB8D6E}" fitToPage="1">
      <selection activeCell="C6" sqref="C6"/>
      <pageMargins left="0.7" right="0.7" top="0.75" bottom="0.75" header="0.3" footer="0.3"/>
      <pageSetup scale="54" orientation="portrait" horizontalDpi="4294967292" r:id="rId3"/>
      <headerFooter>
        <oddHeader>&amp;C&amp;G</oddHeader>
      </headerFooter>
    </customSheetView>
    <customSheetView guid="{D74BCB23-1516-412E-B6F3-088F98D88FC8}" fitToPage="1">
      <selection activeCell="B6" sqref="B6"/>
      <pageMargins left="0.7" right="0.7" top="0.75" bottom="0.75" header="0.3" footer="0.3"/>
      <pageSetup scale="54" orientation="portrait" horizontalDpi="4294967292" r:id="rId4"/>
      <headerFooter>
        <oddHeader>&amp;C&amp;G</oddHeader>
      </headerFooter>
    </customSheetView>
    <customSheetView guid="{1C6F7EB1-966B-4B9A-8DC7-91574CBFD378}" fitToPage="1">
      <pageMargins left="0.7" right="0.7" top="0.75" bottom="0.75" header="0.3" footer="0.3"/>
      <pageSetup scale="54" orientation="portrait" horizontalDpi="4294967292" r:id="rId5"/>
      <headerFooter>
        <oddHeader>&amp;C&amp;G</oddHeader>
      </headerFooter>
    </customSheetView>
  </customSheetViews>
  <mergeCells count="2">
    <mergeCell ref="B8:F9"/>
    <mergeCell ref="B85:C85"/>
  </mergeCells>
  <pageMargins left="0.7" right="0.7" top="0.75" bottom="0.75" header="0.3" footer="0.3"/>
  <pageSetup scale="54" orientation="portrait" horizontalDpi="4294967292" r:id="rId6"/>
  <headerFooter>
    <oddHeader>&amp;C&amp;G</oddHeader>
  </headerFooter>
  <legacyDrawingHF r:id="rId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CATALOGO!$F$4:$F$7</xm:f>
          </x14:formula1>
          <xm:sqref>B13:B84</xm:sqref>
        </x14:dataValidation>
        <x14:dataValidation type="list" allowBlank="1" showInputMessage="1" showErrorMessage="1">
          <x14:formula1>
            <xm:f>CATALOGO!$C$4:$C$442</xm:f>
          </x14:formula1>
          <xm:sqref>E13:E84 C13:C84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topLeftCell="C1" zoomScaleNormal="100" workbookViewId="0">
      <selection activeCell="E14" sqref="E14"/>
    </sheetView>
  </sheetViews>
  <sheetFormatPr baseColWidth="10" defaultColWidth="0" defaultRowHeight="0" customHeight="1" zeroHeight="1"/>
  <cols>
    <col min="1" max="1" width="11.42578125" style="1" customWidth="1"/>
    <col min="2" max="2" width="53.140625" style="1" customWidth="1"/>
    <col min="3" max="3" width="55.28515625" style="1" customWidth="1"/>
    <col min="4" max="4" width="30.140625" style="1" customWidth="1"/>
    <col min="5" max="5" width="26" style="1" bestFit="1" customWidth="1"/>
    <col min="6" max="6" width="30.7109375" style="1" customWidth="1"/>
    <col min="7" max="8" width="11.42578125" style="1" customWidth="1"/>
    <col min="9" max="9" width="36.140625" style="1" hidden="1" customWidth="1"/>
    <col min="10" max="11" width="0" style="1" hidden="1" customWidth="1"/>
    <col min="12" max="16384" width="11.42578125" style="1" hidden="1"/>
  </cols>
  <sheetData>
    <row r="1" spans="2:6" ht="15"/>
    <row r="2" spans="2:6" ht="15"/>
    <row r="3" spans="2:6" ht="18.75">
      <c r="B3" s="179" t="s">
        <v>594</v>
      </c>
      <c r="C3" s="179"/>
      <c r="D3" s="179"/>
      <c r="E3" s="179"/>
      <c r="F3" s="179"/>
    </row>
    <row r="4" spans="2:6" ht="15"/>
    <row r="5" spans="2:6" ht="23.25">
      <c r="B5" s="58" t="s">
        <v>0</v>
      </c>
      <c r="C5" s="233" t="str">
        <f>+RPP_2018!C4</f>
        <v>COLIMA</v>
      </c>
      <c r="D5" s="233"/>
    </row>
    <row r="6" spans="2:6" ht="23.25">
      <c r="B6" s="58" t="s">
        <v>32</v>
      </c>
      <c r="C6" s="111" t="str">
        <f>+RPP_2018!M4</f>
        <v>MARZO</v>
      </c>
      <c r="D6" s="111"/>
      <c r="E6" s="112"/>
      <c r="F6" s="112"/>
    </row>
    <row r="7" spans="2:6" ht="15"/>
    <row r="8" spans="2:6" ht="24.75" customHeight="1"/>
    <row r="9" spans="2:6" ht="42" customHeight="1">
      <c r="B9" s="163" t="s">
        <v>34</v>
      </c>
      <c r="C9" s="163"/>
      <c r="D9" s="156" t="s">
        <v>596</v>
      </c>
      <c r="E9" s="152" t="s">
        <v>511</v>
      </c>
      <c r="F9" s="152" t="s">
        <v>514</v>
      </c>
    </row>
    <row r="10" spans="2:6" ht="15" customHeight="1">
      <c r="B10" s="243" t="s">
        <v>603</v>
      </c>
      <c r="C10" s="244"/>
      <c r="D10" s="116">
        <f>+VLOOKUP($C$5,[4]PPTO_ETIQUETADO!$B$6:$DF$37,101,0)</f>
        <v>40500</v>
      </c>
      <c r="E10" s="115">
        <v>34700</v>
      </c>
      <c r="F10" s="114">
        <f>+D10-E10</f>
        <v>5800</v>
      </c>
    </row>
    <row r="11" spans="2:6" ht="15" customHeight="1">
      <c r="B11" s="243" t="s">
        <v>604</v>
      </c>
      <c r="C11" s="244"/>
      <c r="D11" s="116">
        <f>+VLOOKUP($C$5,[4]PPTO_ETIQUETADO!$B$6:$DF$37,102,0)</f>
        <v>288600</v>
      </c>
      <c r="E11" s="115">
        <v>497800</v>
      </c>
      <c r="F11" s="114">
        <f t="shared" ref="F11:F18" si="0">+D11-E11</f>
        <v>-209200</v>
      </c>
    </row>
    <row r="12" spans="2:6" ht="15" customHeight="1">
      <c r="B12" s="243" t="s">
        <v>600</v>
      </c>
      <c r="C12" s="244"/>
      <c r="D12" s="116">
        <f>+VLOOKUP($C$5,[4]PPTO_ETIQUETADO!$B$6:$DF$37,103,0)</f>
        <v>74605.906666666662</v>
      </c>
      <c r="E12" s="115">
        <v>6003</v>
      </c>
      <c r="F12" s="114">
        <f t="shared" si="0"/>
        <v>68602.906666666662</v>
      </c>
    </row>
    <row r="13" spans="2:6" ht="15" customHeight="1">
      <c r="B13" s="243" t="s">
        <v>601</v>
      </c>
      <c r="C13" s="244"/>
      <c r="D13" s="116">
        <f>+VLOOKUP($C$5,[4]PPTO_ETIQUETADO!$B$6:$DF$37,104,0)</f>
        <v>150000</v>
      </c>
      <c r="E13" s="115">
        <v>207500</v>
      </c>
      <c r="F13" s="114">
        <f t="shared" si="0"/>
        <v>-57500</v>
      </c>
    </row>
    <row r="14" spans="2:6" ht="15" customHeight="1">
      <c r="B14" s="243" t="s">
        <v>602</v>
      </c>
      <c r="C14" s="244"/>
      <c r="D14" s="116">
        <f>+VLOOKUP($C$5,[4]PPTO_ETIQUETADO!$B$6:$DF$37,105,0)</f>
        <v>0</v>
      </c>
      <c r="E14" s="115">
        <v>0</v>
      </c>
      <c r="F14" s="114">
        <f t="shared" si="0"/>
        <v>0</v>
      </c>
    </row>
    <row r="15" spans="2:6" ht="15" customHeight="1">
      <c r="B15" s="243" t="s">
        <v>597</v>
      </c>
      <c r="C15" s="244"/>
      <c r="D15" s="116">
        <f>+VLOOKUP($C$5,[4]PPTO_ETIQUETADO!$B$6:$DF$37,106,0)</f>
        <v>45560</v>
      </c>
      <c r="E15" s="115">
        <v>61264</v>
      </c>
      <c r="F15" s="114">
        <f t="shared" si="0"/>
        <v>-15704</v>
      </c>
    </row>
    <row r="16" spans="2:6" ht="15" customHeight="1">
      <c r="B16" s="243" t="s">
        <v>598</v>
      </c>
      <c r="C16" s="244"/>
      <c r="D16" s="116">
        <f>+VLOOKUP($C$5,[4]PPTO_ETIQUETADO!$B$6:$DF$37,107,0)</f>
        <v>118560</v>
      </c>
      <c r="E16" s="115">
        <v>0</v>
      </c>
      <c r="F16" s="114">
        <f t="shared" si="0"/>
        <v>118560</v>
      </c>
    </row>
    <row r="17" spans="2:6" ht="15" customHeight="1">
      <c r="B17" s="243" t="s">
        <v>599</v>
      </c>
      <c r="C17" s="244"/>
      <c r="D17" s="116">
        <f>+VLOOKUP($C$5,[4]PPTO_ETIQUETADO!$B$6:$DF$37,108,0)</f>
        <v>128000</v>
      </c>
      <c r="E17" s="115">
        <v>149200</v>
      </c>
      <c r="F17" s="114">
        <f t="shared" si="0"/>
        <v>-21200</v>
      </c>
    </row>
    <row r="18" spans="2:6" ht="15" customHeight="1">
      <c r="B18" s="243" t="s">
        <v>607</v>
      </c>
      <c r="C18" s="244"/>
      <c r="D18" s="116">
        <f>+VLOOKUP($C$5,[4]PPTO_ETIQUETADO!$B$6:$DF$37,109,0)</f>
        <v>70000</v>
      </c>
      <c r="E18" s="115">
        <v>80000</v>
      </c>
      <c r="F18" s="114">
        <f t="shared" si="0"/>
        <v>-10000</v>
      </c>
    </row>
    <row r="19" spans="2:6" ht="15" customHeight="1">
      <c r="B19" s="126"/>
      <c r="C19" s="126"/>
      <c r="D19" s="127"/>
      <c r="E19" s="128"/>
      <c r="F19" s="129"/>
    </row>
    <row r="20" spans="2:6" ht="15" customHeight="1" thickBot="1">
      <c r="B20" s="23"/>
      <c r="C20" s="23"/>
    </row>
    <row r="21" spans="2:6" ht="15" customHeight="1">
      <c r="B21" s="245" t="s">
        <v>578</v>
      </c>
      <c r="C21" s="246"/>
      <c r="D21" s="251">
        <f>SUM(F10:F18)</f>
        <v>-120641.09333333332</v>
      </c>
    </row>
    <row r="22" spans="2:6" ht="15" customHeight="1">
      <c r="B22" s="247"/>
      <c r="C22" s="248"/>
      <c r="D22" s="252"/>
    </row>
    <row r="23" spans="2:6" ht="15" customHeight="1" thickBot="1">
      <c r="B23" s="249"/>
      <c r="C23" s="250"/>
      <c r="D23" s="253"/>
    </row>
    <row r="24" spans="2:6" ht="15" customHeight="1"/>
    <row r="25" spans="2:6" ht="15" customHeight="1">
      <c r="B25" s="1" t="s">
        <v>579</v>
      </c>
    </row>
    <row r="26" spans="2:6" ht="15" customHeight="1">
      <c r="B26" s="1" t="s">
        <v>580</v>
      </c>
      <c r="E26" s="254"/>
      <c r="F26" s="254"/>
    </row>
    <row r="27" spans="2:6" ht="15" customHeight="1">
      <c r="B27" s="1" t="s">
        <v>608</v>
      </c>
      <c r="E27" s="254"/>
      <c r="F27" s="254"/>
    </row>
    <row r="28" spans="2:6" ht="15" customHeight="1">
      <c r="E28" s="254"/>
      <c r="F28" s="254"/>
    </row>
    <row r="29" spans="2:6" ht="15" customHeight="1">
      <c r="E29" s="254"/>
      <c r="F29" s="254"/>
    </row>
    <row r="30" spans="2:6" ht="15" customHeight="1">
      <c r="E30" s="254"/>
      <c r="F30" s="254"/>
    </row>
    <row r="31" spans="2:6" ht="15" customHeight="1"/>
    <row r="32" spans="2:6" ht="15" customHeight="1"/>
    <row r="33" ht="15" customHeight="1"/>
    <row r="34" ht="15" hidden="1" customHeight="1"/>
    <row r="35" ht="15" hidden="1" customHeight="1"/>
    <row r="36" ht="15" hidden="1" customHeight="1"/>
    <row r="37" ht="15" hidden="1" customHeight="1"/>
    <row r="38" ht="15" hidden="1" customHeight="1"/>
    <row r="39" ht="15" hidden="1" customHeight="1"/>
    <row r="40" ht="15" hidden="1" customHeight="1"/>
    <row r="41" ht="15" hidden="1" customHeight="1"/>
    <row r="42" ht="15" hidden="1" customHeight="1"/>
    <row r="43" ht="15" hidden="1" customHeight="1"/>
    <row r="44" ht="15" hidden="1" customHeight="1"/>
    <row r="45" ht="15" hidden="1" customHeight="1"/>
    <row r="46" ht="15" hidden="1" customHeight="1"/>
    <row r="47" ht="15" hidden="1" customHeight="1"/>
    <row r="48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  <row r="110" ht="15" hidden="1" customHeight="1"/>
    <row r="111" ht="15" hidden="1" customHeight="1"/>
    <row r="112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  <row r="119" ht="15" hidden="1" customHeight="1"/>
    <row r="120" ht="15" hidden="1" customHeight="1"/>
    <row r="121" ht="15" hidden="1" customHeight="1"/>
    <row r="122" ht="15" hidden="1" customHeight="1"/>
    <row r="123" ht="15" hidden="1" customHeight="1"/>
    <row r="124" ht="15" hidden="1" customHeight="1"/>
    <row r="125" ht="15" hidden="1" customHeight="1"/>
    <row r="126" ht="15" hidden="1" customHeight="1"/>
    <row r="127" ht="15" hidden="1" customHeight="1"/>
    <row r="128" ht="15" hidden="1" customHeight="1"/>
    <row r="129" ht="15" hidden="1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sheetProtection password="E727" sheet="1" objects="1" scenarios="1" selectLockedCells="1"/>
  <mergeCells count="15">
    <mergeCell ref="B12:C12"/>
    <mergeCell ref="B13:C13"/>
    <mergeCell ref="B3:F3"/>
    <mergeCell ref="C5:D5"/>
    <mergeCell ref="B9:C9"/>
    <mergeCell ref="B10:C10"/>
    <mergeCell ref="B11:C11"/>
    <mergeCell ref="B14:C14"/>
    <mergeCell ref="B15:C15"/>
    <mergeCell ref="B21:C23"/>
    <mergeCell ref="D21:D23"/>
    <mergeCell ref="E26:F30"/>
    <mergeCell ref="B16:C16"/>
    <mergeCell ref="B17:C17"/>
    <mergeCell ref="B18:C18"/>
  </mergeCells>
  <pageMargins left="0.25" right="0.25" top="0.75" bottom="0.75" header="0.3" footer="0.3"/>
  <pageSetup scale="57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R103"/>
  <sheetViews>
    <sheetView topLeftCell="B1" zoomScaleNormal="100" workbookViewId="0">
      <selection activeCell="I21" sqref="I21:K21"/>
    </sheetView>
  </sheetViews>
  <sheetFormatPr baseColWidth="10" defaultColWidth="0" defaultRowHeight="15" zeroHeight="1"/>
  <cols>
    <col min="1" max="1" width="11.42578125" style="1" customWidth="1"/>
    <col min="2" max="2" width="22.7109375" style="1" customWidth="1"/>
    <col min="3" max="5" width="11.42578125" style="1" customWidth="1"/>
    <col min="6" max="6" width="24" style="1" customWidth="1"/>
    <col min="7" max="18" width="11.42578125" style="1" customWidth="1"/>
    <col min="19" max="16384" width="11.42578125" style="1" hidden="1"/>
  </cols>
  <sheetData>
    <row r="1" spans="2:17"/>
    <row r="2" spans="2:17"/>
    <row r="3" spans="2:17" ht="18.75">
      <c r="B3" s="179" t="s">
        <v>593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2:17"/>
    <row r="5" spans="2:17" ht="23.25">
      <c r="B5" s="58" t="s">
        <v>0</v>
      </c>
      <c r="C5" s="92" t="str">
        <f>+RPP_2018!C4</f>
        <v>COLIMA</v>
      </c>
      <c r="D5" s="92"/>
      <c r="E5" s="92"/>
    </row>
    <row r="6" spans="2:17" ht="23.25">
      <c r="B6" s="58" t="s">
        <v>32</v>
      </c>
      <c r="C6" s="92" t="str">
        <f>+RPP_2018!M4</f>
        <v>MARZO</v>
      </c>
      <c r="D6" s="92"/>
      <c r="E6" s="92"/>
    </row>
    <row r="7" spans="2:17"/>
    <row r="8" spans="2:17"/>
    <row r="9" spans="2:17"/>
    <row r="10" spans="2:17">
      <c r="B10" s="258" t="s">
        <v>543</v>
      </c>
      <c r="C10" s="258"/>
      <c r="D10" s="258"/>
      <c r="E10" s="258"/>
      <c r="F10" s="258"/>
      <c r="G10" s="258"/>
      <c r="H10" s="258"/>
    </row>
    <row r="11" spans="2:17">
      <c r="B11" s="270">
        <v>1000</v>
      </c>
      <c r="C11" s="270"/>
      <c r="D11" s="270"/>
      <c r="E11" s="270"/>
      <c r="F11" s="255">
        <v>2450980</v>
      </c>
      <c r="G11" s="255"/>
      <c r="H11" s="255"/>
    </row>
    <row r="12" spans="2:17">
      <c r="B12" s="271">
        <v>2000</v>
      </c>
      <c r="C12" s="271"/>
      <c r="D12" s="271"/>
      <c r="E12" s="271"/>
      <c r="F12" s="256">
        <v>0</v>
      </c>
      <c r="G12" s="256"/>
      <c r="H12" s="256"/>
    </row>
    <row r="13" spans="2:17">
      <c r="B13" s="270">
        <v>3000</v>
      </c>
      <c r="C13" s="270"/>
      <c r="D13" s="270"/>
      <c r="E13" s="270"/>
      <c r="F13" s="255">
        <v>49020</v>
      </c>
      <c r="G13" s="255"/>
      <c r="H13" s="255"/>
    </row>
    <row r="14" spans="2:17">
      <c r="B14" s="271">
        <v>4000</v>
      </c>
      <c r="C14" s="271"/>
      <c r="D14" s="271"/>
      <c r="E14" s="271"/>
      <c r="F14" s="256">
        <v>0</v>
      </c>
      <c r="G14" s="256"/>
      <c r="H14" s="256"/>
    </row>
    <row r="15" spans="2:17">
      <c r="B15" s="270">
        <v>5000</v>
      </c>
      <c r="C15" s="270"/>
      <c r="D15" s="270"/>
      <c r="E15" s="270"/>
      <c r="F15" s="255">
        <v>0</v>
      </c>
      <c r="G15" s="255"/>
      <c r="H15" s="255"/>
    </row>
    <row r="16" spans="2:17">
      <c r="B16" s="265" t="s">
        <v>544</v>
      </c>
      <c r="C16" s="265"/>
      <c r="D16" s="265"/>
      <c r="E16" s="265"/>
      <c r="F16" s="257">
        <f>+SUM(F11:F15)</f>
        <v>2500000</v>
      </c>
      <c r="G16" s="257"/>
      <c r="H16" s="257"/>
    </row>
    <row r="17" spans="2:17"/>
    <row r="18" spans="2:17"/>
    <row r="19" spans="2:17"/>
    <row r="20" spans="2:17">
      <c r="B20" s="148" t="s">
        <v>70</v>
      </c>
      <c r="C20" s="264" t="s">
        <v>71</v>
      </c>
      <c r="D20" s="264"/>
      <c r="E20" s="264"/>
      <c r="F20" s="264"/>
      <c r="G20" s="264"/>
      <c r="H20" s="264"/>
      <c r="I20" s="264" t="s">
        <v>547</v>
      </c>
      <c r="J20" s="264"/>
      <c r="K20" s="264"/>
      <c r="L20" s="264" t="s">
        <v>545</v>
      </c>
      <c r="M20" s="264"/>
      <c r="N20" s="264"/>
      <c r="O20" s="264" t="s">
        <v>548</v>
      </c>
      <c r="P20" s="264"/>
      <c r="Q20" s="264"/>
    </row>
    <row r="21" spans="2:17">
      <c r="B21" s="57">
        <v>13404</v>
      </c>
      <c r="C21" s="266" t="str">
        <f>+VLOOKUP(B21,CATALOGO!$C$4:$D$442,2,0)</f>
        <v>COMPENSACIONES POR SERVICIOS EVENTUALES</v>
      </c>
      <c r="D21" s="266"/>
      <c r="E21" s="266"/>
      <c r="F21" s="266"/>
      <c r="G21" s="266"/>
      <c r="H21" s="266"/>
      <c r="I21" s="267">
        <f>482744+65000</f>
        <v>547744</v>
      </c>
      <c r="J21" s="268"/>
      <c r="K21" s="269"/>
      <c r="L21" s="267">
        <f>434907.44+87483.36</f>
        <v>522390.8</v>
      </c>
      <c r="M21" s="268"/>
      <c r="N21" s="269"/>
      <c r="O21" s="261">
        <f>+I21-L21</f>
        <v>25353.200000000012</v>
      </c>
      <c r="P21" s="262"/>
      <c r="Q21" s="263"/>
    </row>
    <row r="22" spans="2:17">
      <c r="B22" s="57">
        <v>15401</v>
      </c>
      <c r="C22" s="266" t="str">
        <f>+VLOOKUP(B22,CATALOGO!$C$4:$D$442,2,0)</f>
        <v>PRESTACIONES ESTABLECIDAS POR CONDICIONES GENERALES DE TRABAJO O CONTRATOS COLECTIVOS DE TRABAJO</v>
      </c>
      <c r="D22" s="266"/>
      <c r="E22" s="266"/>
      <c r="F22" s="266"/>
      <c r="G22" s="266"/>
      <c r="H22" s="266"/>
      <c r="I22" s="267">
        <f>130000-65000</f>
        <v>65000</v>
      </c>
      <c r="J22" s="268"/>
      <c r="K22" s="269"/>
      <c r="L22" s="267">
        <v>0</v>
      </c>
      <c r="M22" s="268"/>
      <c r="N22" s="269"/>
      <c r="O22" s="261">
        <f t="shared" ref="O22:O85" si="0">+I22-L22</f>
        <v>65000</v>
      </c>
      <c r="P22" s="262"/>
      <c r="Q22" s="263"/>
    </row>
    <row r="23" spans="2:17">
      <c r="B23" s="57">
        <v>34101</v>
      </c>
      <c r="C23" s="266" t="str">
        <f>+VLOOKUP(B23,CATALOGO!$C$4:$D$442,2,0)</f>
        <v>SERVICIOS BANCARIOS Y FINANCIEROS</v>
      </c>
      <c r="D23" s="266"/>
      <c r="E23" s="266"/>
      <c r="F23" s="266"/>
      <c r="G23" s="266"/>
      <c r="H23" s="266"/>
      <c r="I23" s="267">
        <v>500</v>
      </c>
      <c r="J23" s="268"/>
      <c r="K23" s="269"/>
      <c r="L23" s="267">
        <v>106.54</v>
      </c>
      <c r="M23" s="268"/>
      <c r="N23" s="269"/>
      <c r="O23" s="261">
        <f t="shared" si="0"/>
        <v>393.46</v>
      </c>
      <c r="P23" s="262"/>
      <c r="Q23" s="263"/>
    </row>
    <row r="24" spans="2:17">
      <c r="B24" s="57">
        <v>39801</v>
      </c>
      <c r="C24" s="266" t="str">
        <f>+VLOOKUP(B24,CATALOGO!$C$4:$D$442,2,0)</f>
        <v>IMPUESTO SOBRE NÓMINAS</v>
      </c>
      <c r="D24" s="266"/>
      <c r="E24" s="266"/>
      <c r="F24" s="266"/>
      <c r="G24" s="266"/>
      <c r="H24" s="266"/>
      <c r="I24" s="267">
        <v>11755</v>
      </c>
      <c r="J24" s="268"/>
      <c r="K24" s="269"/>
      <c r="L24" s="267">
        <f>6974+3474</f>
        <v>10448</v>
      </c>
      <c r="M24" s="268"/>
      <c r="N24" s="269"/>
      <c r="O24" s="261">
        <f t="shared" si="0"/>
        <v>1307</v>
      </c>
      <c r="P24" s="262"/>
      <c r="Q24" s="263"/>
    </row>
    <row r="25" spans="2:17">
      <c r="B25" s="57" t="s">
        <v>575</v>
      </c>
      <c r="C25" s="266" t="e">
        <f>+VLOOKUP(B25,CATALOGO!$C$4:$D$442,2,0)</f>
        <v>#N/A</v>
      </c>
      <c r="D25" s="266"/>
      <c r="E25" s="266"/>
      <c r="F25" s="266"/>
      <c r="G25" s="266"/>
      <c r="H25" s="266"/>
      <c r="I25" s="267">
        <v>0</v>
      </c>
      <c r="J25" s="268"/>
      <c r="K25" s="269"/>
      <c r="L25" s="267">
        <v>0</v>
      </c>
      <c r="M25" s="268"/>
      <c r="N25" s="269"/>
      <c r="O25" s="261">
        <f t="shared" si="0"/>
        <v>0</v>
      </c>
      <c r="P25" s="262"/>
      <c r="Q25" s="263"/>
    </row>
    <row r="26" spans="2:17">
      <c r="B26" s="57" t="s">
        <v>575</v>
      </c>
      <c r="C26" s="266" t="e">
        <f>+VLOOKUP(B26,CATALOGO!$C$4:$D$442,2,0)</f>
        <v>#N/A</v>
      </c>
      <c r="D26" s="266"/>
      <c r="E26" s="266"/>
      <c r="F26" s="266"/>
      <c r="G26" s="266"/>
      <c r="H26" s="266"/>
      <c r="I26" s="267">
        <v>0</v>
      </c>
      <c r="J26" s="268"/>
      <c r="K26" s="269"/>
      <c r="L26" s="267">
        <v>0</v>
      </c>
      <c r="M26" s="268"/>
      <c r="N26" s="269"/>
      <c r="O26" s="261">
        <f t="shared" si="0"/>
        <v>0</v>
      </c>
      <c r="P26" s="262"/>
      <c r="Q26" s="263"/>
    </row>
    <row r="27" spans="2:17">
      <c r="B27" s="57" t="s">
        <v>575</v>
      </c>
      <c r="C27" s="266" t="e">
        <f>+VLOOKUP(B27,CATALOGO!$C$4:$D$442,2,0)</f>
        <v>#N/A</v>
      </c>
      <c r="D27" s="266"/>
      <c r="E27" s="266"/>
      <c r="F27" s="266"/>
      <c r="G27" s="266"/>
      <c r="H27" s="266"/>
      <c r="I27" s="267">
        <v>0</v>
      </c>
      <c r="J27" s="268"/>
      <c r="K27" s="269"/>
      <c r="L27" s="267">
        <v>0</v>
      </c>
      <c r="M27" s="268"/>
      <c r="N27" s="269"/>
      <c r="O27" s="261">
        <f t="shared" si="0"/>
        <v>0</v>
      </c>
      <c r="P27" s="262"/>
      <c r="Q27" s="263"/>
    </row>
    <row r="28" spans="2:17">
      <c r="B28" s="57" t="s">
        <v>575</v>
      </c>
      <c r="C28" s="266" t="e">
        <f>+VLOOKUP(B28,CATALOGO!$C$4:$D$442,2,0)</f>
        <v>#N/A</v>
      </c>
      <c r="D28" s="266"/>
      <c r="E28" s="266"/>
      <c r="F28" s="266"/>
      <c r="G28" s="266"/>
      <c r="H28" s="266"/>
      <c r="I28" s="267">
        <v>0</v>
      </c>
      <c r="J28" s="268"/>
      <c r="K28" s="269"/>
      <c r="L28" s="267">
        <v>0</v>
      </c>
      <c r="M28" s="268"/>
      <c r="N28" s="269"/>
      <c r="O28" s="261">
        <f t="shared" si="0"/>
        <v>0</v>
      </c>
      <c r="P28" s="262"/>
      <c r="Q28" s="263"/>
    </row>
    <row r="29" spans="2:17">
      <c r="B29" s="57" t="s">
        <v>575</v>
      </c>
      <c r="C29" s="266" t="e">
        <f>+VLOOKUP(B29,CATALOGO!$C$4:$D$442,2,0)</f>
        <v>#N/A</v>
      </c>
      <c r="D29" s="266"/>
      <c r="E29" s="266"/>
      <c r="F29" s="266"/>
      <c r="G29" s="266"/>
      <c r="H29" s="266"/>
      <c r="I29" s="267">
        <v>0</v>
      </c>
      <c r="J29" s="268"/>
      <c r="K29" s="269"/>
      <c r="L29" s="267">
        <v>0</v>
      </c>
      <c r="M29" s="268"/>
      <c r="N29" s="269"/>
      <c r="O29" s="261">
        <f t="shared" si="0"/>
        <v>0</v>
      </c>
      <c r="P29" s="262"/>
      <c r="Q29" s="263"/>
    </row>
    <row r="30" spans="2:17">
      <c r="B30" s="57" t="s">
        <v>575</v>
      </c>
      <c r="C30" s="266" t="e">
        <f>+VLOOKUP(B30,CATALOGO!$C$4:$D$442,2,0)</f>
        <v>#N/A</v>
      </c>
      <c r="D30" s="266"/>
      <c r="E30" s="266"/>
      <c r="F30" s="266"/>
      <c r="G30" s="266"/>
      <c r="H30" s="266"/>
      <c r="I30" s="267">
        <v>0</v>
      </c>
      <c r="J30" s="268"/>
      <c r="K30" s="269"/>
      <c r="L30" s="267">
        <v>0</v>
      </c>
      <c r="M30" s="268"/>
      <c r="N30" s="269"/>
      <c r="O30" s="261">
        <f t="shared" si="0"/>
        <v>0</v>
      </c>
      <c r="P30" s="262"/>
      <c r="Q30" s="263"/>
    </row>
    <row r="31" spans="2:17">
      <c r="B31" s="57" t="s">
        <v>575</v>
      </c>
      <c r="C31" s="266" t="e">
        <f>+VLOOKUP(B31,CATALOGO!$C$4:$D$442,2,0)</f>
        <v>#N/A</v>
      </c>
      <c r="D31" s="266"/>
      <c r="E31" s="266"/>
      <c r="F31" s="266"/>
      <c r="G31" s="266"/>
      <c r="H31" s="266"/>
      <c r="I31" s="267">
        <v>0</v>
      </c>
      <c r="J31" s="268"/>
      <c r="K31" s="269"/>
      <c r="L31" s="267">
        <v>0</v>
      </c>
      <c r="M31" s="268"/>
      <c r="N31" s="269"/>
      <c r="O31" s="261">
        <f t="shared" si="0"/>
        <v>0</v>
      </c>
      <c r="P31" s="262"/>
      <c r="Q31" s="263"/>
    </row>
    <row r="32" spans="2:17">
      <c r="B32" s="57" t="s">
        <v>575</v>
      </c>
      <c r="C32" s="266" t="e">
        <f>+VLOOKUP(B32,CATALOGO!$C$4:$D$442,2,0)</f>
        <v>#N/A</v>
      </c>
      <c r="D32" s="266"/>
      <c r="E32" s="266"/>
      <c r="F32" s="266"/>
      <c r="G32" s="266"/>
      <c r="H32" s="266"/>
      <c r="I32" s="267">
        <v>0</v>
      </c>
      <c r="J32" s="268"/>
      <c r="K32" s="269"/>
      <c r="L32" s="267">
        <v>0</v>
      </c>
      <c r="M32" s="268"/>
      <c r="N32" s="269"/>
      <c r="O32" s="261">
        <f t="shared" si="0"/>
        <v>0</v>
      </c>
      <c r="P32" s="262"/>
      <c r="Q32" s="263"/>
    </row>
    <row r="33" spans="2:17">
      <c r="B33" s="57" t="s">
        <v>575</v>
      </c>
      <c r="C33" s="266" t="e">
        <f>+VLOOKUP(B33,CATALOGO!$C$4:$D$442,2,0)</f>
        <v>#N/A</v>
      </c>
      <c r="D33" s="266"/>
      <c r="E33" s="266"/>
      <c r="F33" s="266"/>
      <c r="G33" s="266"/>
      <c r="H33" s="266"/>
      <c r="I33" s="267">
        <v>0</v>
      </c>
      <c r="J33" s="268"/>
      <c r="K33" s="269"/>
      <c r="L33" s="267">
        <v>0</v>
      </c>
      <c r="M33" s="268"/>
      <c r="N33" s="269"/>
      <c r="O33" s="261">
        <f t="shared" si="0"/>
        <v>0</v>
      </c>
      <c r="P33" s="262"/>
      <c r="Q33" s="263"/>
    </row>
    <row r="34" spans="2:17">
      <c r="B34" s="57" t="s">
        <v>575</v>
      </c>
      <c r="C34" s="266" t="e">
        <f>+VLOOKUP(B34,CATALOGO!$C$4:$D$442,2,0)</f>
        <v>#N/A</v>
      </c>
      <c r="D34" s="266"/>
      <c r="E34" s="266"/>
      <c r="F34" s="266"/>
      <c r="G34" s="266"/>
      <c r="H34" s="266"/>
      <c r="I34" s="267">
        <v>0</v>
      </c>
      <c r="J34" s="268"/>
      <c r="K34" s="269"/>
      <c r="L34" s="267">
        <v>0</v>
      </c>
      <c r="M34" s="268"/>
      <c r="N34" s="269"/>
      <c r="O34" s="261">
        <f t="shared" si="0"/>
        <v>0</v>
      </c>
      <c r="P34" s="262"/>
      <c r="Q34" s="263"/>
    </row>
    <row r="35" spans="2:17">
      <c r="B35" s="57" t="s">
        <v>575</v>
      </c>
      <c r="C35" s="266" t="e">
        <f>+VLOOKUP(B35,CATALOGO!$C$4:$D$442,2,0)</f>
        <v>#N/A</v>
      </c>
      <c r="D35" s="266"/>
      <c r="E35" s="266"/>
      <c r="F35" s="266"/>
      <c r="G35" s="266"/>
      <c r="H35" s="266"/>
      <c r="I35" s="267">
        <v>0</v>
      </c>
      <c r="J35" s="268"/>
      <c r="K35" s="269"/>
      <c r="L35" s="267">
        <v>0</v>
      </c>
      <c r="M35" s="268"/>
      <c r="N35" s="269"/>
      <c r="O35" s="261">
        <f t="shared" si="0"/>
        <v>0</v>
      </c>
      <c r="P35" s="262"/>
      <c r="Q35" s="263"/>
    </row>
    <row r="36" spans="2:17">
      <c r="B36" s="57" t="s">
        <v>575</v>
      </c>
      <c r="C36" s="266" t="e">
        <f>+VLOOKUP(B36,CATALOGO!$C$4:$D$442,2,0)</f>
        <v>#N/A</v>
      </c>
      <c r="D36" s="266"/>
      <c r="E36" s="266"/>
      <c r="F36" s="266"/>
      <c r="G36" s="266"/>
      <c r="H36" s="266"/>
      <c r="I36" s="267">
        <v>0</v>
      </c>
      <c r="J36" s="268"/>
      <c r="K36" s="269"/>
      <c r="L36" s="267">
        <v>0</v>
      </c>
      <c r="M36" s="268"/>
      <c r="N36" s="269"/>
      <c r="O36" s="261">
        <f t="shared" si="0"/>
        <v>0</v>
      </c>
      <c r="P36" s="262"/>
      <c r="Q36" s="263"/>
    </row>
    <row r="37" spans="2:17">
      <c r="B37" s="57" t="s">
        <v>575</v>
      </c>
      <c r="C37" s="266" t="e">
        <f>+VLOOKUP(B37,CATALOGO!$C$4:$D$442,2,0)</f>
        <v>#N/A</v>
      </c>
      <c r="D37" s="266"/>
      <c r="E37" s="266"/>
      <c r="F37" s="266"/>
      <c r="G37" s="266"/>
      <c r="H37" s="266"/>
      <c r="I37" s="267">
        <v>0</v>
      </c>
      <c r="J37" s="268"/>
      <c r="K37" s="269"/>
      <c r="L37" s="267">
        <v>0</v>
      </c>
      <c r="M37" s="268"/>
      <c r="N37" s="269"/>
      <c r="O37" s="261">
        <f t="shared" si="0"/>
        <v>0</v>
      </c>
      <c r="P37" s="262"/>
      <c r="Q37" s="263"/>
    </row>
    <row r="38" spans="2:17">
      <c r="B38" s="57" t="s">
        <v>575</v>
      </c>
      <c r="C38" s="266" t="e">
        <f>+VLOOKUP(B38,CATALOGO!$C$4:$D$442,2,0)</f>
        <v>#N/A</v>
      </c>
      <c r="D38" s="266"/>
      <c r="E38" s="266"/>
      <c r="F38" s="266"/>
      <c r="G38" s="266"/>
      <c r="H38" s="266"/>
      <c r="I38" s="267">
        <v>0</v>
      </c>
      <c r="J38" s="268"/>
      <c r="K38" s="269"/>
      <c r="L38" s="267">
        <v>0</v>
      </c>
      <c r="M38" s="268"/>
      <c r="N38" s="269"/>
      <c r="O38" s="261">
        <f t="shared" si="0"/>
        <v>0</v>
      </c>
      <c r="P38" s="262"/>
      <c r="Q38" s="263"/>
    </row>
    <row r="39" spans="2:17">
      <c r="B39" s="57" t="s">
        <v>575</v>
      </c>
      <c r="C39" s="266" t="e">
        <f>+VLOOKUP(B39,CATALOGO!$C$4:$D$442,2,0)</f>
        <v>#N/A</v>
      </c>
      <c r="D39" s="266"/>
      <c r="E39" s="266"/>
      <c r="F39" s="266"/>
      <c r="G39" s="266"/>
      <c r="H39" s="266"/>
      <c r="I39" s="267">
        <v>0</v>
      </c>
      <c r="J39" s="268"/>
      <c r="K39" s="269"/>
      <c r="L39" s="267">
        <v>0</v>
      </c>
      <c r="M39" s="268"/>
      <c r="N39" s="269"/>
      <c r="O39" s="261">
        <f t="shared" si="0"/>
        <v>0</v>
      </c>
      <c r="P39" s="262"/>
      <c r="Q39" s="263"/>
    </row>
    <row r="40" spans="2:17">
      <c r="B40" s="57" t="s">
        <v>575</v>
      </c>
      <c r="C40" s="266" t="e">
        <f>+VLOOKUP(B40,CATALOGO!$C$4:$D$442,2,0)</f>
        <v>#N/A</v>
      </c>
      <c r="D40" s="266"/>
      <c r="E40" s="266"/>
      <c r="F40" s="266"/>
      <c r="G40" s="266"/>
      <c r="H40" s="266"/>
      <c r="I40" s="267">
        <v>0</v>
      </c>
      <c r="J40" s="268"/>
      <c r="K40" s="269"/>
      <c r="L40" s="267">
        <v>0</v>
      </c>
      <c r="M40" s="268"/>
      <c r="N40" s="269"/>
      <c r="O40" s="261">
        <f t="shared" si="0"/>
        <v>0</v>
      </c>
      <c r="P40" s="262"/>
      <c r="Q40" s="263"/>
    </row>
    <row r="41" spans="2:17">
      <c r="B41" s="57" t="s">
        <v>575</v>
      </c>
      <c r="C41" s="266" t="e">
        <f>+VLOOKUP(B41,CATALOGO!$C$4:$D$442,2,0)</f>
        <v>#N/A</v>
      </c>
      <c r="D41" s="266"/>
      <c r="E41" s="266"/>
      <c r="F41" s="266"/>
      <c r="G41" s="266"/>
      <c r="H41" s="266"/>
      <c r="I41" s="267">
        <v>0</v>
      </c>
      <c r="J41" s="268"/>
      <c r="K41" s="269"/>
      <c r="L41" s="267">
        <v>0</v>
      </c>
      <c r="M41" s="268"/>
      <c r="N41" s="269"/>
      <c r="O41" s="261">
        <f t="shared" si="0"/>
        <v>0</v>
      </c>
      <c r="P41" s="262"/>
      <c r="Q41" s="263"/>
    </row>
    <row r="42" spans="2:17">
      <c r="B42" s="57" t="s">
        <v>575</v>
      </c>
      <c r="C42" s="266" t="e">
        <f>+VLOOKUP(B42,CATALOGO!$C$4:$D$442,2,0)</f>
        <v>#N/A</v>
      </c>
      <c r="D42" s="266"/>
      <c r="E42" s="266"/>
      <c r="F42" s="266"/>
      <c r="G42" s="266"/>
      <c r="H42" s="266"/>
      <c r="I42" s="267">
        <v>0</v>
      </c>
      <c r="J42" s="268"/>
      <c r="K42" s="269"/>
      <c r="L42" s="267">
        <v>0</v>
      </c>
      <c r="M42" s="268"/>
      <c r="N42" s="269"/>
      <c r="O42" s="261">
        <f t="shared" si="0"/>
        <v>0</v>
      </c>
      <c r="P42" s="262"/>
      <c r="Q42" s="263"/>
    </row>
    <row r="43" spans="2:17">
      <c r="B43" s="57" t="s">
        <v>575</v>
      </c>
      <c r="C43" s="266" t="e">
        <f>+VLOOKUP(B43,CATALOGO!$C$4:$D$442,2,0)</f>
        <v>#N/A</v>
      </c>
      <c r="D43" s="266"/>
      <c r="E43" s="266"/>
      <c r="F43" s="266"/>
      <c r="G43" s="266"/>
      <c r="H43" s="266"/>
      <c r="I43" s="267">
        <v>0</v>
      </c>
      <c r="J43" s="268"/>
      <c r="K43" s="269"/>
      <c r="L43" s="267">
        <v>0</v>
      </c>
      <c r="M43" s="268"/>
      <c r="N43" s="269"/>
      <c r="O43" s="261">
        <f t="shared" si="0"/>
        <v>0</v>
      </c>
      <c r="P43" s="262"/>
      <c r="Q43" s="263"/>
    </row>
    <row r="44" spans="2:17">
      <c r="B44" s="57" t="s">
        <v>575</v>
      </c>
      <c r="C44" s="266" t="e">
        <f>+VLOOKUP(B44,CATALOGO!$C$4:$D$442,2,0)</f>
        <v>#N/A</v>
      </c>
      <c r="D44" s="266"/>
      <c r="E44" s="266"/>
      <c r="F44" s="266"/>
      <c r="G44" s="266"/>
      <c r="H44" s="266"/>
      <c r="I44" s="267">
        <v>0</v>
      </c>
      <c r="J44" s="268"/>
      <c r="K44" s="269"/>
      <c r="L44" s="267">
        <v>0</v>
      </c>
      <c r="M44" s="268"/>
      <c r="N44" s="269"/>
      <c r="O44" s="261">
        <f t="shared" si="0"/>
        <v>0</v>
      </c>
      <c r="P44" s="262"/>
      <c r="Q44" s="263"/>
    </row>
    <row r="45" spans="2:17">
      <c r="B45" s="57" t="s">
        <v>575</v>
      </c>
      <c r="C45" s="266" t="e">
        <f>+VLOOKUP(B45,CATALOGO!$C$4:$D$442,2,0)</f>
        <v>#N/A</v>
      </c>
      <c r="D45" s="266"/>
      <c r="E45" s="266"/>
      <c r="F45" s="266"/>
      <c r="G45" s="266"/>
      <c r="H45" s="266"/>
      <c r="I45" s="267">
        <v>0</v>
      </c>
      <c r="J45" s="268"/>
      <c r="K45" s="269"/>
      <c r="L45" s="267">
        <v>0</v>
      </c>
      <c r="M45" s="268"/>
      <c r="N45" s="269"/>
      <c r="O45" s="261">
        <f t="shared" si="0"/>
        <v>0</v>
      </c>
      <c r="P45" s="262"/>
      <c r="Q45" s="263"/>
    </row>
    <row r="46" spans="2:17">
      <c r="B46" s="57" t="s">
        <v>575</v>
      </c>
      <c r="C46" s="266" t="e">
        <f>+VLOOKUP(B46,CATALOGO!$C$4:$D$442,2,0)</f>
        <v>#N/A</v>
      </c>
      <c r="D46" s="266"/>
      <c r="E46" s="266"/>
      <c r="F46" s="266"/>
      <c r="G46" s="266"/>
      <c r="H46" s="266"/>
      <c r="I46" s="267">
        <v>0</v>
      </c>
      <c r="J46" s="268"/>
      <c r="K46" s="269"/>
      <c r="L46" s="267">
        <v>0</v>
      </c>
      <c r="M46" s="268"/>
      <c r="N46" s="269"/>
      <c r="O46" s="261">
        <f t="shared" si="0"/>
        <v>0</v>
      </c>
      <c r="P46" s="262"/>
      <c r="Q46" s="263"/>
    </row>
    <row r="47" spans="2:17">
      <c r="B47" s="57" t="s">
        <v>575</v>
      </c>
      <c r="C47" s="266" t="e">
        <f>+VLOOKUP(B47,CATALOGO!$C$4:$D$442,2,0)</f>
        <v>#N/A</v>
      </c>
      <c r="D47" s="266"/>
      <c r="E47" s="266"/>
      <c r="F47" s="266"/>
      <c r="G47" s="266"/>
      <c r="H47" s="266"/>
      <c r="I47" s="267">
        <v>0</v>
      </c>
      <c r="J47" s="268"/>
      <c r="K47" s="269"/>
      <c r="L47" s="267">
        <v>0</v>
      </c>
      <c r="M47" s="268"/>
      <c r="N47" s="269"/>
      <c r="O47" s="261">
        <f t="shared" si="0"/>
        <v>0</v>
      </c>
      <c r="P47" s="262"/>
      <c r="Q47" s="263"/>
    </row>
    <row r="48" spans="2:17">
      <c r="B48" s="57" t="s">
        <v>575</v>
      </c>
      <c r="C48" s="266" t="e">
        <f>+VLOOKUP(B48,CATALOGO!$C$4:$D$442,2,0)</f>
        <v>#N/A</v>
      </c>
      <c r="D48" s="266"/>
      <c r="E48" s="266"/>
      <c r="F48" s="266"/>
      <c r="G48" s="266"/>
      <c r="H48" s="266"/>
      <c r="I48" s="267">
        <v>0</v>
      </c>
      <c r="J48" s="268"/>
      <c r="K48" s="269"/>
      <c r="L48" s="267">
        <v>0</v>
      </c>
      <c r="M48" s="268"/>
      <c r="N48" s="269"/>
      <c r="O48" s="261">
        <f t="shared" si="0"/>
        <v>0</v>
      </c>
      <c r="P48" s="262"/>
      <c r="Q48" s="263"/>
    </row>
    <row r="49" spans="2:17">
      <c r="B49" s="57" t="s">
        <v>575</v>
      </c>
      <c r="C49" s="266" t="e">
        <f>+VLOOKUP(B49,CATALOGO!$C$4:$D$442,2,0)</f>
        <v>#N/A</v>
      </c>
      <c r="D49" s="266"/>
      <c r="E49" s="266"/>
      <c r="F49" s="266"/>
      <c r="G49" s="266"/>
      <c r="H49" s="266"/>
      <c r="I49" s="267">
        <v>0</v>
      </c>
      <c r="J49" s="268"/>
      <c r="K49" s="269"/>
      <c r="L49" s="267">
        <v>0</v>
      </c>
      <c r="M49" s="268"/>
      <c r="N49" s="269"/>
      <c r="O49" s="261">
        <f t="shared" si="0"/>
        <v>0</v>
      </c>
      <c r="P49" s="262"/>
      <c r="Q49" s="263"/>
    </row>
    <row r="50" spans="2:17">
      <c r="B50" s="57" t="s">
        <v>575</v>
      </c>
      <c r="C50" s="266" t="e">
        <f>+VLOOKUP(B50,CATALOGO!$C$4:$D$442,2,0)</f>
        <v>#N/A</v>
      </c>
      <c r="D50" s="266"/>
      <c r="E50" s="266"/>
      <c r="F50" s="266"/>
      <c r="G50" s="266"/>
      <c r="H50" s="266"/>
      <c r="I50" s="267">
        <v>0</v>
      </c>
      <c r="J50" s="268"/>
      <c r="K50" s="269"/>
      <c r="L50" s="267">
        <v>0</v>
      </c>
      <c r="M50" s="268"/>
      <c r="N50" s="269"/>
      <c r="O50" s="261">
        <f t="shared" si="0"/>
        <v>0</v>
      </c>
      <c r="P50" s="262"/>
      <c r="Q50" s="263"/>
    </row>
    <row r="51" spans="2:17">
      <c r="B51" s="57" t="s">
        <v>575</v>
      </c>
      <c r="C51" s="266" t="e">
        <f>+VLOOKUP(B51,CATALOGO!$C$4:$D$442,2,0)</f>
        <v>#N/A</v>
      </c>
      <c r="D51" s="266"/>
      <c r="E51" s="266"/>
      <c r="F51" s="266"/>
      <c r="G51" s="266"/>
      <c r="H51" s="266"/>
      <c r="I51" s="267">
        <v>0</v>
      </c>
      <c r="J51" s="268"/>
      <c r="K51" s="269"/>
      <c r="L51" s="267">
        <v>0</v>
      </c>
      <c r="M51" s="268"/>
      <c r="N51" s="269"/>
      <c r="O51" s="261">
        <f t="shared" si="0"/>
        <v>0</v>
      </c>
      <c r="P51" s="262"/>
      <c r="Q51" s="263"/>
    </row>
    <row r="52" spans="2:17">
      <c r="B52" s="57" t="s">
        <v>575</v>
      </c>
      <c r="C52" s="266" t="e">
        <f>+VLOOKUP(B52,CATALOGO!$C$4:$D$442,2,0)</f>
        <v>#N/A</v>
      </c>
      <c r="D52" s="266"/>
      <c r="E52" s="266"/>
      <c r="F52" s="266"/>
      <c r="G52" s="266"/>
      <c r="H52" s="266"/>
      <c r="I52" s="267">
        <v>0</v>
      </c>
      <c r="J52" s="268"/>
      <c r="K52" s="269"/>
      <c r="L52" s="267">
        <v>0</v>
      </c>
      <c r="M52" s="268"/>
      <c r="N52" s="269"/>
      <c r="O52" s="261">
        <f t="shared" si="0"/>
        <v>0</v>
      </c>
      <c r="P52" s="262"/>
      <c r="Q52" s="263"/>
    </row>
    <row r="53" spans="2:17">
      <c r="B53" s="57" t="s">
        <v>575</v>
      </c>
      <c r="C53" s="266" t="e">
        <f>+VLOOKUP(B53,CATALOGO!$C$4:$D$442,2,0)</f>
        <v>#N/A</v>
      </c>
      <c r="D53" s="266"/>
      <c r="E53" s="266"/>
      <c r="F53" s="266"/>
      <c r="G53" s="266"/>
      <c r="H53" s="266"/>
      <c r="I53" s="267">
        <v>0</v>
      </c>
      <c r="J53" s="268"/>
      <c r="K53" s="269"/>
      <c r="L53" s="267">
        <v>0</v>
      </c>
      <c r="M53" s="268"/>
      <c r="N53" s="269"/>
      <c r="O53" s="261">
        <f t="shared" si="0"/>
        <v>0</v>
      </c>
      <c r="P53" s="262"/>
      <c r="Q53" s="263"/>
    </row>
    <row r="54" spans="2:17">
      <c r="B54" s="57" t="s">
        <v>575</v>
      </c>
      <c r="C54" s="266" t="e">
        <f>+VLOOKUP(B54,CATALOGO!$C$4:$D$442,2,0)</f>
        <v>#N/A</v>
      </c>
      <c r="D54" s="266"/>
      <c r="E54" s="266"/>
      <c r="F54" s="266"/>
      <c r="G54" s="266"/>
      <c r="H54" s="266"/>
      <c r="I54" s="267">
        <v>0</v>
      </c>
      <c r="J54" s="268"/>
      <c r="K54" s="269"/>
      <c r="L54" s="267">
        <v>0</v>
      </c>
      <c r="M54" s="268"/>
      <c r="N54" s="269"/>
      <c r="O54" s="261">
        <f t="shared" si="0"/>
        <v>0</v>
      </c>
      <c r="P54" s="262"/>
      <c r="Q54" s="263"/>
    </row>
    <row r="55" spans="2:17">
      <c r="B55" s="57" t="s">
        <v>575</v>
      </c>
      <c r="C55" s="266" t="e">
        <f>+VLOOKUP(B55,CATALOGO!$C$4:$D$442,2,0)</f>
        <v>#N/A</v>
      </c>
      <c r="D55" s="266"/>
      <c r="E55" s="266"/>
      <c r="F55" s="266"/>
      <c r="G55" s="266"/>
      <c r="H55" s="266"/>
      <c r="I55" s="267">
        <v>0</v>
      </c>
      <c r="J55" s="268"/>
      <c r="K55" s="269"/>
      <c r="L55" s="267">
        <v>0</v>
      </c>
      <c r="M55" s="268"/>
      <c r="N55" s="269"/>
      <c r="O55" s="261">
        <f t="shared" si="0"/>
        <v>0</v>
      </c>
      <c r="P55" s="262"/>
      <c r="Q55" s="263"/>
    </row>
    <row r="56" spans="2:17">
      <c r="B56" s="57" t="s">
        <v>575</v>
      </c>
      <c r="C56" s="266" t="e">
        <f>+VLOOKUP(B56,CATALOGO!$C$4:$D$442,2,0)</f>
        <v>#N/A</v>
      </c>
      <c r="D56" s="266"/>
      <c r="E56" s="266"/>
      <c r="F56" s="266"/>
      <c r="G56" s="266"/>
      <c r="H56" s="266"/>
      <c r="I56" s="267">
        <v>0</v>
      </c>
      <c r="J56" s="268"/>
      <c r="K56" s="269"/>
      <c r="L56" s="267">
        <v>0</v>
      </c>
      <c r="M56" s="268"/>
      <c r="N56" s="269"/>
      <c r="O56" s="261">
        <f t="shared" si="0"/>
        <v>0</v>
      </c>
      <c r="P56" s="262"/>
      <c r="Q56" s="263"/>
    </row>
    <row r="57" spans="2:17">
      <c r="B57" s="57" t="s">
        <v>575</v>
      </c>
      <c r="C57" s="266" t="e">
        <f>+VLOOKUP(B57,CATALOGO!$C$4:$D$442,2,0)</f>
        <v>#N/A</v>
      </c>
      <c r="D57" s="266"/>
      <c r="E57" s="266"/>
      <c r="F57" s="266"/>
      <c r="G57" s="266"/>
      <c r="H57" s="266"/>
      <c r="I57" s="267">
        <v>0</v>
      </c>
      <c r="J57" s="268"/>
      <c r="K57" s="269"/>
      <c r="L57" s="267">
        <v>0</v>
      </c>
      <c r="M57" s="268"/>
      <c r="N57" s="269"/>
      <c r="O57" s="261">
        <f t="shared" si="0"/>
        <v>0</v>
      </c>
      <c r="P57" s="262"/>
      <c r="Q57" s="263"/>
    </row>
    <row r="58" spans="2:17">
      <c r="B58" s="57" t="s">
        <v>575</v>
      </c>
      <c r="C58" s="266" t="e">
        <f>+VLOOKUP(B58,CATALOGO!$C$4:$D$442,2,0)</f>
        <v>#N/A</v>
      </c>
      <c r="D58" s="266"/>
      <c r="E58" s="266"/>
      <c r="F58" s="266"/>
      <c r="G58" s="266"/>
      <c r="H58" s="266"/>
      <c r="I58" s="267">
        <v>0</v>
      </c>
      <c r="J58" s="268"/>
      <c r="K58" s="269"/>
      <c r="L58" s="267">
        <v>0</v>
      </c>
      <c r="M58" s="268"/>
      <c r="N58" s="269"/>
      <c r="O58" s="261">
        <f t="shared" si="0"/>
        <v>0</v>
      </c>
      <c r="P58" s="262"/>
      <c r="Q58" s="263"/>
    </row>
    <row r="59" spans="2:17">
      <c r="B59" s="57" t="s">
        <v>575</v>
      </c>
      <c r="C59" s="266" t="e">
        <f>+VLOOKUP(B59,CATALOGO!$C$4:$D$442,2,0)</f>
        <v>#N/A</v>
      </c>
      <c r="D59" s="266"/>
      <c r="E59" s="266"/>
      <c r="F59" s="266"/>
      <c r="G59" s="266"/>
      <c r="H59" s="266"/>
      <c r="I59" s="267">
        <v>0</v>
      </c>
      <c r="J59" s="268"/>
      <c r="K59" s="269"/>
      <c r="L59" s="267">
        <v>0</v>
      </c>
      <c r="M59" s="268"/>
      <c r="N59" s="269"/>
      <c r="O59" s="261">
        <f t="shared" si="0"/>
        <v>0</v>
      </c>
      <c r="P59" s="262"/>
      <c r="Q59" s="263"/>
    </row>
    <row r="60" spans="2:17">
      <c r="B60" s="57" t="s">
        <v>575</v>
      </c>
      <c r="C60" s="266" t="e">
        <f>+VLOOKUP(B60,CATALOGO!$C$4:$D$442,2,0)</f>
        <v>#N/A</v>
      </c>
      <c r="D60" s="266"/>
      <c r="E60" s="266"/>
      <c r="F60" s="266"/>
      <c r="G60" s="266"/>
      <c r="H60" s="266"/>
      <c r="I60" s="267">
        <v>0</v>
      </c>
      <c r="J60" s="268"/>
      <c r="K60" s="269"/>
      <c r="L60" s="267">
        <v>0</v>
      </c>
      <c r="M60" s="268"/>
      <c r="N60" s="269"/>
      <c r="O60" s="261">
        <f t="shared" si="0"/>
        <v>0</v>
      </c>
      <c r="P60" s="262"/>
      <c r="Q60" s="263"/>
    </row>
    <row r="61" spans="2:17">
      <c r="B61" s="57" t="s">
        <v>575</v>
      </c>
      <c r="C61" s="266" t="e">
        <f>+VLOOKUP(B61,CATALOGO!$C$4:$D$442,2,0)</f>
        <v>#N/A</v>
      </c>
      <c r="D61" s="266"/>
      <c r="E61" s="266"/>
      <c r="F61" s="266"/>
      <c r="G61" s="266"/>
      <c r="H61" s="266"/>
      <c r="I61" s="267">
        <v>0</v>
      </c>
      <c r="J61" s="268"/>
      <c r="K61" s="269"/>
      <c r="L61" s="267">
        <v>0</v>
      </c>
      <c r="M61" s="268"/>
      <c r="N61" s="269"/>
      <c r="O61" s="261">
        <f t="shared" si="0"/>
        <v>0</v>
      </c>
      <c r="P61" s="262"/>
      <c r="Q61" s="263"/>
    </row>
    <row r="62" spans="2:17">
      <c r="B62" s="57" t="s">
        <v>575</v>
      </c>
      <c r="C62" s="266" t="e">
        <f>+VLOOKUP(B62,CATALOGO!$C$4:$D$442,2,0)</f>
        <v>#N/A</v>
      </c>
      <c r="D62" s="266"/>
      <c r="E62" s="266"/>
      <c r="F62" s="266"/>
      <c r="G62" s="266"/>
      <c r="H62" s="266"/>
      <c r="I62" s="267">
        <v>0</v>
      </c>
      <c r="J62" s="268"/>
      <c r="K62" s="269"/>
      <c r="L62" s="267">
        <v>0</v>
      </c>
      <c r="M62" s="268"/>
      <c r="N62" s="269"/>
      <c r="O62" s="261">
        <f t="shared" si="0"/>
        <v>0</v>
      </c>
      <c r="P62" s="262"/>
      <c r="Q62" s="263"/>
    </row>
    <row r="63" spans="2:17">
      <c r="B63" s="57" t="s">
        <v>575</v>
      </c>
      <c r="C63" s="266" t="e">
        <f>+VLOOKUP(B63,CATALOGO!$C$4:$D$442,2,0)</f>
        <v>#N/A</v>
      </c>
      <c r="D63" s="266"/>
      <c r="E63" s="266"/>
      <c r="F63" s="266"/>
      <c r="G63" s="266"/>
      <c r="H63" s="266"/>
      <c r="I63" s="267">
        <v>0</v>
      </c>
      <c r="J63" s="268"/>
      <c r="K63" s="269"/>
      <c r="L63" s="267">
        <v>0</v>
      </c>
      <c r="M63" s="268"/>
      <c r="N63" s="269"/>
      <c r="O63" s="261">
        <f t="shared" si="0"/>
        <v>0</v>
      </c>
      <c r="P63" s="262"/>
      <c r="Q63" s="263"/>
    </row>
    <row r="64" spans="2:17">
      <c r="B64" s="57" t="s">
        <v>575</v>
      </c>
      <c r="C64" s="266" t="e">
        <f>+VLOOKUP(B64,CATALOGO!$C$4:$D$442,2,0)</f>
        <v>#N/A</v>
      </c>
      <c r="D64" s="266"/>
      <c r="E64" s="266"/>
      <c r="F64" s="266"/>
      <c r="G64" s="266"/>
      <c r="H64" s="266"/>
      <c r="I64" s="267">
        <v>0</v>
      </c>
      <c r="J64" s="268"/>
      <c r="K64" s="269"/>
      <c r="L64" s="267">
        <v>0</v>
      </c>
      <c r="M64" s="268"/>
      <c r="N64" s="269"/>
      <c r="O64" s="261">
        <f t="shared" si="0"/>
        <v>0</v>
      </c>
      <c r="P64" s="262"/>
      <c r="Q64" s="263"/>
    </row>
    <row r="65" spans="2:17">
      <c r="B65" s="57" t="s">
        <v>575</v>
      </c>
      <c r="C65" s="266" t="e">
        <f>+VLOOKUP(B65,CATALOGO!$C$4:$D$442,2,0)</f>
        <v>#N/A</v>
      </c>
      <c r="D65" s="266"/>
      <c r="E65" s="266"/>
      <c r="F65" s="266"/>
      <c r="G65" s="266"/>
      <c r="H65" s="266"/>
      <c r="I65" s="267">
        <v>0</v>
      </c>
      <c r="J65" s="268"/>
      <c r="K65" s="269"/>
      <c r="L65" s="267">
        <v>0</v>
      </c>
      <c r="M65" s="268"/>
      <c r="N65" s="269"/>
      <c r="O65" s="261">
        <f t="shared" si="0"/>
        <v>0</v>
      </c>
      <c r="P65" s="262"/>
      <c r="Q65" s="263"/>
    </row>
    <row r="66" spans="2:17">
      <c r="B66" s="57" t="s">
        <v>575</v>
      </c>
      <c r="C66" s="266" t="e">
        <f>+VLOOKUP(B66,CATALOGO!$C$4:$D$442,2,0)</f>
        <v>#N/A</v>
      </c>
      <c r="D66" s="266"/>
      <c r="E66" s="266"/>
      <c r="F66" s="266"/>
      <c r="G66" s="266"/>
      <c r="H66" s="266"/>
      <c r="I66" s="267">
        <v>0</v>
      </c>
      <c r="J66" s="268"/>
      <c r="K66" s="269"/>
      <c r="L66" s="267">
        <v>0</v>
      </c>
      <c r="M66" s="268"/>
      <c r="N66" s="269"/>
      <c r="O66" s="261">
        <f t="shared" si="0"/>
        <v>0</v>
      </c>
      <c r="P66" s="262"/>
      <c r="Q66" s="263"/>
    </row>
    <row r="67" spans="2:17">
      <c r="B67" s="57" t="s">
        <v>575</v>
      </c>
      <c r="C67" s="266" t="e">
        <f>+VLOOKUP(B67,CATALOGO!$C$4:$D$442,2,0)</f>
        <v>#N/A</v>
      </c>
      <c r="D67" s="266"/>
      <c r="E67" s="266"/>
      <c r="F67" s="266"/>
      <c r="G67" s="266"/>
      <c r="H67" s="266"/>
      <c r="I67" s="267">
        <v>0</v>
      </c>
      <c r="J67" s="268"/>
      <c r="K67" s="269"/>
      <c r="L67" s="267">
        <v>0</v>
      </c>
      <c r="M67" s="268"/>
      <c r="N67" s="269"/>
      <c r="O67" s="261">
        <f t="shared" si="0"/>
        <v>0</v>
      </c>
      <c r="P67" s="262"/>
      <c r="Q67" s="263"/>
    </row>
    <row r="68" spans="2:17">
      <c r="B68" s="57" t="s">
        <v>575</v>
      </c>
      <c r="C68" s="266" t="e">
        <f>+VLOOKUP(B68,CATALOGO!$C$4:$D$442,2,0)</f>
        <v>#N/A</v>
      </c>
      <c r="D68" s="266"/>
      <c r="E68" s="266"/>
      <c r="F68" s="266"/>
      <c r="G68" s="266"/>
      <c r="H68" s="266"/>
      <c r="I68" s="267">
        <v>0</v>
      </c>
      <c r="J68" s="268"/>
      <c r="K68" s="269"/>
      <c r="L68" s="267">
        <v>0</v>
      </c>
      <c r="M68" s="268"/>
      <c r="N68" s="269"/>
      <c r="O68" s="261">
        <f t="shared" si="0"/>
        <v>0</v>
      </c>
      <c r="P68" s="262"/>
      <c r="Q68" s="263"/>
    </row>
    <row r="69" spans="2:17">
      <c r="B69" s="57" t="s">
        <v>575</v>
      </c>
      <c r="C69" s="266" t="e">
        <f>+VLOOKUP(B69,CATALOGO!$C$4:$D$442,2,0)</f>
        <v>#N/A</v>
      </c>
      <c r="D69" s="266"/>
      <c r="E69" s="266"/>
      <c r="F69" s="266"/>
      <c r="G69" s="266"/>
      <c r="H69" s="266"/>
      <c r="I69" s="267">
        <v>0</v>
      </c>
      <c r="J69" s="268"/>
      <c r="K69" s="269"/>
      <c r="L69" s="267">
        <v>0</v>
      </c>
      <c r="M69" s="268"/>
      <c r="N69" s="269"/>
      <c r="O69" s="261">
        <f t="shared" si="0"/>
        <v>0</v>
      </c>
      <c r="P69" s="262"/>
      <c r="Q69" s="263"/>
    </row>
    <row r="70" spans="2:17">
      <c r="B70" s="57" t="s">
        <v>575</v>
      </c>
      <c r="C70" s="266" t="e">
        <f>+VLOOKUP(B70,CATALOGO!$C$4:$D$442,2,0)</f>
        <v>#N/A</v>
      </c>
      <c r="D70" s="266"/>
      <c r="E70" s="266"/>
      <c r="F70" s="266"/>
      <c r="G70" s="266"/>
      <c r="H70" s="266"/>
      <c r="I70" s="267">
        <v>0</v>
      </c>
      <c r="J70" s="268"/>
      <c r="K70" s="269"/>
      <c r="L70" s="267">
        <v>0</v>
      </c>
      <c r="M70" s="268"/>
      <c r="N70" s="269"/>
      <c r="O70" s="261">
        <f t="shared" si="0"/>
        <v>0</v>
      </c>
      <c r="P70" s="262"/>
      <c r="Q70" s="263"/>
    </row>
    <row r="71" spans="2:17">
      <c r="B71" s="57" t="s">
        <v>575</v>
      </c>
      <c r="C71" s="266" t="e">
        <f>+VLOOKUP(B71,CATALOGO!$C$4:$D$442,2,0)</f>
        <v>#N/A</v>
      </c>
      <c r="D71" s="266"/>
      <c r="E71" s="266"/>
      <c r="F71" s="266"/>
      <c r="G71" s="266"/>
      <c r="H71" s="266"/>
      <c r="I71" s="267">
        <v>0</v>
      </c>
      <c r="J71" s="268"/>
      <c r="K71" s="269"/>
      <c r="L71" s="267">
        <v>0</v>
      </c>
      <c r="M71" s="268"/>
      <c r="N71" s="269"/>
      <c r="O71" s="261">
        <f t="shared" si="0"/>
        <v>0</v>
      </c>
      <c r="P71" s="262"/>
      <c r="Q71" s="263"/>
    </row>
    <row r="72" spans="2:17">
      <c r="B72" s="57" t="s">
        <v>575</v>
      </c>
      <c r="C72" s="266" t="e">
        <f>+VLOOKUP(B72,CATALOGO!$C$4:$D$442,2,0)</f>
        <v>#N/A</v>
      </c>
      <c r="D72" s="266"/>
      <c r="E72" s="266"/>
      <c r="F72" s="266"/>
      <c r="G72" s="266"/>
      <c r="H72" s="266"/>
      <c r="I72" s="267">
        <v>0</v>
      </c>
      <c r="J72" s="268"/>
      <c r="K72" s="269"/>
      <c r="L72" s="267">
        <v>0</v>
      </c>
      <c r="M72" s="268"/>
      <c r="N72" s="269"/>
      <c r="O72" s="261">
        <f t="shared" si="0"/>
        <v>0</v>
      </c>
      <c r="P72" s="262"/>
      <c r="Q72" s="263"/>
    </row>
    <row r="73" spans="2:17">
      <c r="B73" s="57" t="s">
        <v>575</v>
      </c>
      <c r="C73" s="266" t="e">
        <f>+VLOOKUP(B73,CATALOGO!$C$4:$D$442,2,0)</f>
        <v>#N/A</v>
      </c>
      <c r="D73" s="266"/>
      <c r="E73" s="266"/>
      <c r="F73" s="266"/>
      <c r="G73" s="266"/>
      <c r="H73" s="266"/>
      <c r="I73" s="267">
        <v>0</v>
      </c>
      <c r="J73" s="268"/>
      <c r="K73" s="269"/>
      <c r="L73" s="267">
        <v>0</v>
      </c>
      <c r="M73" s="268"/>
      <c r="N73" s="269"/>
      <c r="O73" s="261">
        <f t="shared" si="0"/>
        <v>0</v>
      </c>
      <c r="P73" s="262"/>
      <c r="Q73" s="263"/>
    </row>
    <row r="74" spans="2:17">
      <c r="B74" s="57" t="s">
        <v>575</v>
      </c>
      <c r="C74" s="266" t="e">
        <f>+VLOOKUP(B74,CATALOGO!$C$4:$D$442,2,0)</f>
        <v>#N/A</v>
      </c>
      <c r="D74" s="266"/>
      <c r="E74" s="266"/>
      <c r="F74" s="266"/>
      <c r="G74" s="266"/>
      <c r="H74" s="266"/>
      <c r="I74" s="267">
        <v>0</v>
      </c>
      <c r="J74" s="268"/>
      <c r="K74" s="269"/>
      <c r="L74" s="267">
        <v>0</v>
      </c>
      <c r="M74" s="268"/>
      <c r="N74" s="269"/>
      <c r="O74" s="261">
        <f t="shared" si="0"/>
        <v>0</v>
      </c>
      <c r="P74" s="262"/>
      <c r="Q74" s="263"/>
    </row>
    <row r="75" spans="2:17">
      <c r="B75" s="57" t="s">
        <v>575</v>
      </c>
      <c r="C75" s="266" t="e">
        <f>+VLOOKUP(B75,CATALOGO!$C$4:$D$442,2,0)</f>
        <v>#N/A</v>
      </c>
      <c r="D75" s="266"/>
      <c r="E75" s="266"/>
      <c r="F75" s="266"/>
      <c r="G75" s="266"/>
      <c r="H75" s="266"/>
      <c r="I75" s="267">
        <v>0</v>
      </c>
      <c r="J75" s="268"/>
      <c r="K75" s="269"/>
      <c r="L75" s="267">
        <v>0</v>
      </c>
      <c r="M75" s="268"/>
      <c r="N75" s="269"/>
      <c r="O75" s="261">
        <f t="shared" si="0"/>
        <v>0</v>
      </c>
      <c r="P75" s="262"/>
      <c r="Q75" s="263"/>
    </row>
    <row r="76" spans="2:17">
      <c r="B76" s="57" t="s">
        <v>575</v>
      </c>
      <c r="C76" s="266" t="e">
        <f>+VLOOKUP(B76,CATALOGO!$C$4:$D$442,2,0)</f>
        <v>#N/A</v>
      </c>
      <c r="D76" s="266"/>
      <c r="E76" s="266"/>
      <c r="F76" s="266"/>
      <c r="G76" s="266"/>
      <c r="H76" s="266"/>
      <c r="I76" s="267">
        <v>0</v>
      </c>
      <c r="J76" s="268"/>
      <c r="K76" s="269"/>
      <c r="L76" s="267">
        <v>0</v>
      </c>
      <c r="M76" s="268"/>
      <c r="N76" s="269"/>
      <c r="O76" s="261">
        <f t="shared" si="0"/>
        <v>0</v>
      </c>
      <c r="P76" s="262"/>
      <c r="Q76" s="263"/>
    </row>
    <row r="77" spans="2:17">
      <c r="B77" s="57" t="s">
        <v>575</v>
      </c>
      <c r="C77" s="266" t="e">
        <f>+VLOOKUP(B77,CATALOGO!$C$4:$D$442,2,0)</f>
        <v>#N/A</v>
      </c>
      <c r="D77" s="266"/>
      <c r="E77" s="266"/>
      <c r="F77" s="266"/>
      <c r="G77" s="266"/>
      <c r="H77" s="266"/>
      <c r="I77" s="267">
        <v>0</v>
      </c>
      <c r="J77" s="268"/>
      <c r="K77" s="269"/>
      <c r="L77" s="267">
        <v>0</v>
      </c>
      <c r="M77" s="268"/>
      <c r="N77" s="269"/>
      <c r="O77" s="261">
        <f t="shared" si="0"/>
        <v>0</v>
      </c>
      <c r="P77" s="262"/>
      <c r="Q77" s="263"/>
    </row>
    <row r="78" spans="2:17">
      <c r="B78" s="57" t="s">
        <v>575</v>
      </c>
      <c r="C78" s="266" t="e">
        <f>+VLOOKUP(B78,CATALOGO!$C$4:$D$442,2,0)</f>
        <v>#N/A</v>
      </c>
      <c r="D78" s="266"/>
      <c r="E78" s="266"/>
      <c r="F78" s="266"/>
      <c r="G78" s="266"/>
      <c r="H78" s="266"/>
      <c r="I78" s="267">
        <v>0</v>
      </c>
      <c r="J78" s="268"/>
      <c r="K78" s="269"/>
      <c r="L78" s="267">
        <v>0</v>
      </c>
      <c r="M78" s="268"/>
      <c r="N78" s="269"/>
      <c r="O78" s="261">
        <f t="shared" si="0"/>
        <v>0</v>
      </c>
      <c r="P78" s="262"/>
      <c r="Q78" s="263"/>
    </row>
    <row r="79" spans="2:17">
      <c r="B79" s="57" t="s">
        <v>575</v>
      </c>
      <c r="C79" s="266" t="e">
        <f>+VLOOKUP(B79,CATALOGO!$C$4:$D$442,2,0)</f>
        <v>#N/A</v>
      </c>
      <c r="D79" s="266"/>
      <c r="E79" s="266"/>
      <c r="F79" s="266"/>
      <c r="G79" s="266"/>
      <c r="H79" s="266"/>
      <c r="I79" s="267">
        <v>0</v>
      </c>
      <c r="J79" s="268"/>
      <c r="K79" s="269"/>
      <c r="L79" s="267">
        <v>0</v>
      </c>
      <c r="M79" s="268"/>
      <c r="N79" s="269"/>
      <c r="O79" s="261">
        <f t="shared" si="0"/>
        <v>0</v>
      </c>
      <c r="P79" s="262"/>
      <c r="Q79" s="263"/>
    </row>
    <row r="80" spans="2:17">
      <c r="B80" s="57" t="s">
        <v>575</v>
      </c>
      <c r="C80" s="266" t="e">
        <f>+VLOOKUP(B80,CATALOGO!$C$4:$D$442,2,0)</f>
        <v>#N/A</v>
      </c>
      <c r="D80" s="266"/>
      <c r="E80" s="266"/>
      <c r="F80" s="266"/>
      <c r="G80" s="266"/>
      <c r="H80" s="266"/>
      <c r="I80" s="267">
        <v>0</v>
      </c>
      <c r="J80" s="268"/>
      <c r="K80" s="269"/>
      <c r="L80" s="267">
        <v>0</v>
      </c>
      <c r="M80" s="268"/>
      <c r="N80" s="269"/>
      <c r="O80" s="261">
        <f t="shared" si="0"/>
        <v>0</v>
      </c>
      <c r="P80" s="262"/>
      <c r="Q80" s="263"/>
    </row>
    <row r="81" spans="2:17">
      <c r="B81" s="57" t="s">
        <v>575</v>
      </c>
      <c r="C81" s="266" t="e">
        <f>+VLOOKUP(B81,CATALOGO!$C$4:$D$442,2,0)</f>
        <v>#N/A</v>
      </c>
      <c r="D81" s="266"/>
      <c r="E81" s="266"/>
      <c r="F81" s="266"/>
      <c r="G81" s="266"/>
      <c r="H81" s="266"/>
      <c r="I81" s="267">
        <v>0</v>
      </c>
      <c r="J81" s="268"/>
      <c r="K81" s="269"/>
      <c r="L81" s="267">
        <v>0</v>
      </c>
      <c r="M81" s="268"/>
      <c r="N81" s="269"/>
      <c r="O81" s="261">
        <f t="shared" si="0"/>
        <v>0</v>
      </c>
      <c r="P81" s="262"/>
      <c r="Q81" s="263"/>
    </row>
    <row r="82" spans="2:17">
      <c r="B82" s="57" t="s">
        <v>575</v>
      </c>
      <c r="C82" s="266" t="e">
        <f>+VLOOKUP(B82,CATALOGO!$C$4:$D$442,2,0)</f>
        <v>#N/A</v>
      </c>
      <c r="D82" s="266"/>
      <c r="E82" s="266"/>
      <c r="F82" s="266"/>
      <c r="G82" s="266"/>
      <c r="H82" s="266"/>
      <c r="I82" s="267">
        <v>0</v>
      </c>
      <c r="J82" s="268"/>
      <c r="K82" s="269"/>
      <c r="L82" s="267">
        <v>0</v>
      </c>
      <c r="M82" s="268"/>
      <c r="N82" s="269"/>
      <c r="O82" s="261">
        <f t="shared" si="0"/>
        <v>0</v>
      </c>
      <c r="P82" s="262"/>
      <c r="Q82" s="263"/>
    </row>
    <row r="83" spans="2:17">
      <c r="B83" s="57" t="s">
        <v>575</v>
      </c>
      <c r="C83" s="266" t="e">
        <f>+VLOOKUP(B83,CATALOGO!$C$4:$D$442,2,0)</f>
        <v>#N/A</v>
      </c>
      <c r="D83" s="266"/>
      <c r="E83" s="266"/>
      <c r="F83" s="266"/>
      <c r="G83" s="266"/>
      <c r="H83" s="266"/>
      <c r="I83" s="267">
        <v>0</v>
      </c>
      <c r="J83" s="268"/>
      <c r="K83" s="269"/>
      <c r="L83" s="267">
        <v>0</v>
      </c>
      <c r="M83" s="268"/>
      <c r="N83" s="269"/>
      <c r="O83" s="261">
        <f t="shared" si="0"/>
        <v>0</v>
      </c>
      <c r="P83" s="262"/>
      <c r="Q83" s="263"/>
    </row>
    <row r="84" spans="2:17">
      <c r="B84" s="57" t="s">
        <v>575</v>
      </c>
      <c r="C84" s="266" t="e">
        <f>+VLOOKUP(B84,CATALOGO!$C$4:$D$442,2,0)</f>
        <v>#N/A</v>
      </c>
      <c r="D84" s="266"/>
      <c r="E84" s="266"/>
      <c r="F84" s="266"/>
      <c r="G84" s="266"/>
      <c r="H84" s="266"/>
      <c r="I84" s="267">
        <v>0</v>
      </c>
      <c r="J84" s="268"/>
      <c r="K84" s="269"/>
      <c r="L84" s="267">
        <v>0</v>
      </c>
      <c r="M84" s="268"/>
      <c r="N84" s="269"/>
      <c r="O84" s="261">
        <f t="shared" si="0"/>
        <v>0</v>
      </c>
      <c r="P84" s="262"/>
      <c r="Q84" s="263"/>
    </row>
    <row r="85" spans="2:17">
      <c r="B85" s="57" t="s">
        <v>575</v>
      </c>
      <c r="C85" s="266" t="e">
        <f>+VLOOKUP(B85,CATALOGO!$C$4:$D$442,2,0)</f>
        <v>#N/A</v>
      </c>
      <c r="D85" s="266"/>
      <c r="E85" s="266"/>
      <c r="F85" s="266"/>
      <c r="G85" s="266"/>
      <c r="H85" s="266"/>
      <c r="I85" s="267">
        <v>0</v>
      </c>
      <c r="J85" s="268"/>
      <c r="K85" s="269"/>
      <c r="L85" s="267">
        <v>0</v>
      </c>
      <c r="M85" s="268"/>
      <c r="N85" s="269"/>
      <c r="O85" s="261">
        <f t="shared" si="0"/>
        <v>0</v>
      </c>
      <c r="P85" s="262"/>
      <c r="Q85" s="263"/>
    </row>
    <row r="86" spans="2:17">
      <c r="B86" s="57" t="s">
        <v>575</v>
      </c>
      <c r="C86" s="266" t="e">
        <f>+VLOOKUP(B86,CATALOGO!$C$4:$D$442,2,0)</f>
        <v>#N/A</v>
      </c>
      <c r="D86" s="266"/>
      <c r="E86" s="266"/>
      <c r="F86" s="266"/>
      <c r="G86" s="266"/>
      <c r="H86" s="266"/>
      <c r="I86" s="267">
        <v>0</v>
      </c>
      <c r="J86" s="268"/>
      <c r="K86" s="269"/>
      <c r="L86" s="267">
        <v>0</v>
      </c>
      <c r="M86" s="268"/>
      <c r="N86" s="269"/>
      <c r="O86" s="261">
        <f t="shared" ref="O86:O100" si="1">+I86-L86</f>
        <v>0</v>
      </c>
      <c r="P86" s="262"/>
      <c r="Q86" s="263"/>
    </row>
    <row r="87" spans="2:17">
      <c r="B87" s="57" t="s">
        <v>575</v>
      </c>
      <c r="C87" s="266" t="e">
        <f>+VLOOKUP(B87,CATALOGO!$C$4:$D$442,2,0)</f>
        <v>#N/A</v>
      </c>
      <c r="D87" s="266"/>
      <c r="E87" s="266"/>
      <c r="F87" s="266"/>
      <c r="G87" s="266"/>
      <c r="H87" s="266"/>
      <c r="I87" s="267">
        <v>0</v>
      </c>
      <c r="J87" s="268"/>
      <c r="K87" s="269"/>
      <c r="L87" s="267">
        <v>0</v>
      </c>
      <c r="M87" s="268"/>
      <c r="N87" s="269"/>
      <c r="O87" s="261">
        <f t="shared" si="1"/>
        <v>0</v>
      </c>
      <c r="P87" s="262"/>
      <c r="Q87" s="263"/>
    </row>
    <row r="88" spans="2:17">
      <c r="B88" s="57" t="s">
        <v>575</v>
      </c>
      <c r="C88" s="266" t="e">
        <f>+VLOOKUP(B88,CATALOGO!$C$4:$D$442,2,0)</f>
        <v>#N/A</v>
      </c>
      <c r="D88" s="266"/>
      <c r="E88" s="266"/>
      <c r="F88" s="266"/>
      <c r="G88" s="266"/>
      <c r="H88" s="266"/>
      <c r="I88" s="267">
        <v>0</v>
      </c>
      <c r="J88" s="268"/>
      <c r="K88" s="269"/>
      <c r="L88" s="267">
        <v>0</v>
      </c>
      <c r="M88" s="268"/>
      <c r="N88" s="269"/>
      <c r="O88" s="261">
        <f t="shared" si="1"/>
        <v>0</v>
      </c>
      <c r="P88" s="262"/>
      <c r="Q88" s="263"/>
    </row>
    <row r="89" spans="2:17">
      <c r="B89" s="57" t="s">
        <v>575</v>
      </c>
      <c r="C89" s="266" t="e">
        <f>+VLOOKUP(B89,CATALOGO!$C$4:$D$442,2,0)</f>
        <v>#N/A</v>
      </c>
      <c r="D89" s="266"/>
      <c r="E89" s="266"/>
      <c r="F89" s="266"/>
      <c r="G89" s="266"/>
      <c r="H89" s="266"/>
      <c r="I89" s="267">
        <v>0</v>
      </c>
      <c r="J89" s="268"/>
      <c r="K89" s="269"/>
      <c r="L89" s="267">
        <v>0</v>
      </c>
      <c r="M89" s="268"/>
      <c r="N89" s="269"/>
      <c r="O89" s="261">
        <f t="shared" si="1"/>
        <v>0</v>
      </c>
      <c r="P89" s="262"/>
      <c r="Q89" s="263"/>
    </row>
    <row r="90" spans="2:17">
      <c r="B90" s="57" t="s">
        <v>575</v>
      </c>
      <c r="C90" s="266" t="e">
        <f>+VLOOKUP(B90,CATALOGO!$C$4:$D$442,2,0)</f>
        <v>#N/A</v>
      </c>
      <c r="D90" s="266"/>
      <c r="E90" s="266"/>
      <c r="F90" s="266"/>
      <c r="G90" s="266"/>
      <c r="H90" s="266"/>
      <c r="I90" s="267">
        <v>0</v>
      </c>
      <c r="J90" s="268"/>
      <c r="K90" s="269"/>
      <c r="L90" s="267">
        <v>0</v>
      </c>
      <c r="M90" s="268"/>
      <c r="N90" s="269"/>
      <c r="O90" s="261">
        <f t="shared" si="1"/>
        <v>0</v>
      </c>
      <c r="P90" s="262"/>
      <c r="Q90" s="263"/>
    </row>
    <row r="91" spans="2:17">
      <c r="B91" s="57" t="s">
        <v>575</v>
      </c>
      <c r="C91" s="266" t="e">
        <f>+VLOOKUP(B91,CATALOGO!$C$4:$D$442,2,0)</f>
        <v>#N/A</v>
      </c>
      <c r="D91" s="266"/>
      <c r="E91" s="266"/>
      <c r="F91" s="266"/>
      <c r="G91" s="266"/>
      <c r="H91" s="266"/>
      <c r="I91" s="267">
        <v>0</v>
      </c>
      <c r="J91" s="268"/>
      <c r="K91" s="269"/>
      <c r="L91" s="267">
        <v>0</v>
      </c>
      <c r="M91" s="268"/>
      <c r="N91" s="269"/>
      <c r="O91" s="261">
        <f t="shared" si="1"/>
        <v>0</v>
      </c>
      <c r="P91" s="262"/>
      <c r="Q91" s="263"/>
    </row>
    <row r="92" spans="2:17">
      <c r="B92" s="57" t="s">
        <v>575</v>
      </c>
      <c r="C92" s="266" t="e">
        <f>+VLOOKUP(B92,CATALOGO!$C$4:$D$442,2,0)</f>
        <v>#N/A</v>
      </c>
      <c r="D92" s="266"/>
      <c r="E92" s="266"/>
      <c r="F92" s="266"/>
      <c r="G92" s="266"/>
      <c r="H92" s="266"/>
      <c r="I92" s="267">
        <v>0</v>
      </c>
      <c r="J92" s="268"/>
      <c r="K92" s="269"/>
      <c r="L92" s="267">
        <v>0</v>
      </c>
      <c r="M92" s="268"/>
      <c r="N92" s="269"/>
      <c r="O92" s="261">
        <f t="shared" si="1"/>
        <v>0</v>
      </c>
      <c r="P92" s="262"/>
      <c r="Q92" s="263"/>
    </row>
    <row r="93" spans="2:17">
      <c r="B93" s="57" t="s">
        <v>575</v>
      </c>
      <c r="C93" s="266" t="e">
        <f>+VLOOKUP(B93,CATALOGO!$C$4:$D$442,2,0)</f>
        <v>#N/A</v>
      </c>
      <c r="D93" s="266"/>
      <c r="E93" s="266"/>
      <c r="F93" s="266"/>
      <c r="G93" s="266"/>
      <c r="H93" s="266"/>
      <c r="I93" s="267">
        <v>0</v>
      </c>
      <c r="J93" s="268"/>
      <c r="K93" s="269"/>
      <c r="L93" s="267">
        <v>0</v>
      </c>
      <c r="M93" s="268"/>
      <c r="N93" s="269"/>
      <c r="O93" s="261">
        <f t="shared" si="1"/>
        <v>0</v>
      </c>
      <c r="P93" s="262"/>
      <c r="Q93" s="263"/>
    </row>
    <row r="94" spans="2:17">
      <c r="B94" s="57" t="s">
        <v>575</v>
      </c>
      <c r="C94" s="266" t="e">
        <f>+VLOOKUP(B94,CATALOGO!$C$4:$D$442,2,0)</f>
        <v>#N/A</v>
      </c>
      <c r="D94" s="266"/>
      <c r="E94" s="266"/>
      <c r="F94" s="266"/>
      <c r="G94" s="266"/>
      <c r="H94" s="266"/>
      <c r="I94" s="267">
        <v>0</v>
      </c>
      <c r="J94" s="268"/>
      <c r="K94" s="269"/>
      <c r="L94" s="267">
        <v>0</v>
      </c>
      <c r="M94" s="268"/>
      <c r="N94" s="269"/>
      <c r="O94" s="261">
        <f t="shared" si="1"/>
        <v>0</v>
      </c>
      <c r="P94" s="262"/>
      <c r="Q94" s="263"/>
    </row>
    <row r="95" spans="2:17">
      <c r="B95" s="57" t="s">
        <v>575</v>
      </c>
      <c r="C95" s="266" t="e">
        <f>+VLOOKUP(B95,CATALOGO!$C$4:$D$442,2,0)</f>
        <v>#N/A</v>
      </c>
      <c r="D95" s="266"/>
      <c r="E95" s="266"/>
      <c r="F95" s="266"/>
      <c r="G95" s="266"/>
      <c r="H95" s="266"/>
      <c r="I95" s="267">
        <v>0</v>
      </c>
      <c r="J95" s="268"/>
      <c r="K95" s="269"/>
      <c r="L95" s="267">
        <v>0</v>
      </c>
      <c r="M95" s="268"/>
      <c r="N95" s="269"/>
      <c r="O95" s="261">
        <f t="shared" si="1"/>
        <v>0</v>
      </c>
      <c r="P95" s="262"/>
      <c r="Q95" s="263"/>
    </row>
    <row r="96" spans="2:17">
      <c r="B96" s="57" t="s">
        <v>575</v>
      </c>
      <c r="C96" s="266" t="e">
        <f>+VLOOKUP(B96,CATALOGO!$C$4:$D$442,2,0)</f>
        <v>#N/A</v>
      </c>
      <c r="D96" s="266"/>
      <c r="E96" s="266"/>
      <c r="F96" s="266"/>
      <c r="G96" s="266"/>
      <c r="H96" s="266"/>
      <c r="I96" s="267">
        <v>0</v>
      </c>
      <c r="J96" s="268"/>
      <c r="K96" s="269"/>
      <c r="L96" s="267">
        <v>0</v>
      </c>
      <c r="M96" s="268"/>
      <c r="N96" s="269"/>
      <c r="O96" s="261">
        <f t="shared" si="1"/>
        <v>0</v>
      </c>
      <c r="P96" s="262"/>
      <c r="Q96" s="263"/>
    </row>
    <row r="97" spans="2:17">
      <c r="B97" s="57" t="s">
        <v>575</v>
      </c>
      <c r="C97" s="266" t="e">
        <f>+VLOOKUP(B97,CATALOGO!$C$4:$D$442,2,0)</f>
        <v>#N/A</v>
      </c>
      <c r="D97" s="266"/>
      <c r="E97" s="266"/>
      <c r="F97" s="266"/>
      <c r="G97" s="266"/>
      <c r="H97" s="266"/>
      <c r="I97" s="267">
        <v>0</v>
      </c>
      <c r="J97" s="268"/>
      <c r="K97" s="269"/>
      <c r="L97" s="267">
        <v>0</v>
      </c>
      <c r="M97" s="268"/>
      <c r="N97" s="269"/>
      <c r="O97" s="261">
        <f t="shared" si="1"/>
        <v>0</v>
      </c>
      <c r="P97" s="262"/>
      <c r="Q97" s="263"/>
    </row>
    <row r="98" spans="2:17">
      <c r="B98" s="57" t="s">
        <v>575</v>
      </c>
      <c r="C98" s="266" t="e">
        <f>+VLOOKUP(B98,CATALOGO!$C$4:$D$442,2,0)</f>
        <v>#N/A</v>
      </c>
      <c r="D98" s="266"/>
      <c r="E98" s="266"/>
      <c r="F98" s="266"/>
      <c r="G98" s="266"/>
      <c r="H98" s="266"/>
      <c r="I98" s="267">
        <v>0</v>
      </c>
      <c r="J98" s="268"/>
      <c r="K98" s="269"/>
      <c r="L98" s="267">
        <v>0</v>
      </c>
      <c r="M98" s="268"/>
      <c r="N98" s="269"/>
      <c r="O98" s="261">
        <f t="shared" si="1"/>
        <v>0</v>
      </c>
      <c r="P98" s="262"/>
      <c r="Q98" s="263"/>
    </row>
    <row r="99" spans="2:17">
      <c r="B99" s="57" t="s">
        <v>575</v>
      </c>
      <c r="C99" s="266" t="e">
        <f>+VLOOKUP(B99,CATALOGO!$C$4:$D$442,2,0)</f>
        <v>#N/A</v>
      </c>
      <c r="D99" s="266"/>
      <c r="E99" s="266"/>
      <c r="F99" s="266"/>
      <c r="G99" s="266"/>
      <c r="H99" s="266"/>
      <c r="I99" s="267">
        <v>0</v>
      </c>
      <c r="J99" s="268"/>
      <c r="K99" s="269"/>
      <c r="L99" s="267">
        <v>0</v>
      </c>
      <c r="M99" s="268"/>
      <c r="N99" s="269"/>
      <c r="O99" s="261">
        <f t="shared" si="1"/>
        <v>0</v>
      </c>
      <c r="P99" s="262"/>
      <c r="Q99" s="263"/>
    </row>
    <row r="100" spans="2:17">
      <c r="B100" s="57" t="s">
        <v>575</v>
      </c>
      <c r="C100" s="266" t="e">
        <f>+VLOOKUP(B100,CATALOGO!$C$4:$D$442,2,0)</f>
        <v>#N/A</v>
      </c>
      <c r="D100" s="266"/>
      <c r="E100" s="266"/>
      <c r="F100" s="266"/>
      <c r="G100" s="266"/>
      <c r="H100" s="266"/>
      <c r="I100" s="267">
        <v>0</v>
      </c>
      <c r="J100" s="268"/>
      <c r="K100" s="269"/>
      <c r="L100" s="267">
        <v>0</v>
      </c>
      <c r="M100" s="268"/>
      <c r="N100" s="269"/>
      <c r="O100" s="261">
        <f t="shared" si="1"/>
        <v>0</v>
      </c>
      <c r="P100" s="262"/>
      <c r="Q100" s="263"/>
    </row>
    <row r="101" spans="2:17">
      <c r="B101" s="260" t="s">
        <v>546</v>
      </c>
      <c r="C101" s="260"/>
      <c r="D101" s="260"/>
      <c r="E101" s="260"/>
      <c r="F101" s="260"/>
      <c r="G101" s="260"/>
      <c r="H101" s="260"/>
      <c r="I101" s="259">
        <f>+SUM(I21:K100)</f>
        <v>624999</v>
      </c>
      <c r="J101" s="260"/>
      <c r="K101" s="260"/>
      <c r="L101" s="259">
        <f>+SUM(L21:N100)</f>
        <v>532945.34</v>
      </c>
      <c r="M101" s="260"/>
      <c r="N101" s="260"/>
      <c r="O101" s="259">
        <f>+SUM(O21:Q100)</f>
        <v>92053.660000000018</v>
      </c>
      <c r="P101" s="260"/>
      <c r="Q101" s="260"/>
    </row>
    <row r="102" spans="2:17"/>
    <row r="103" spans="2:17"/>
  </sheetData>
  <sheetProtection password="E727" sheet="1" objects="1" scenarios="1" selectLockedCells="1"/>
  <customSheetViews>
    <customSheetView guid="{ED49C49A-6049-47A5-8E7A-75CF87152D2E}" fitToPage="1" hiddenRows="1" hiddenColumns="1">
      <selection activeCell="A4" sqref="A4"/>
      <pageMargins left="0.7" right="0.7" top="0.75" bottom="0.75" header="0.3" footer="0.3"/>
      <pageSetup paperSize="9" scale="49" orientation="portrait" r:id="rId1"/>
      <headerFooter>
        <oddHeader>&amp;C&amp;G</oddHeader>
      </headerFooter>
    </customSheetView>
    <customSheetView guid="{E42DFDCF-263A-44ED-973B-7D34AF1F44E1}" fitToPage="1" topLeftCell="A4">
      <selection activeCell="B19" sqref="B19:Q19"/>
      <pageMargins left="0.7" right="0.7" top="0.75" bottom="0.75" header="0.3" footer="0.3"/>
      <pageSetup paperSize="9" scale="49" orientation="portrait" r:id="rId2"/>
      <headerFooter>
        <oddHeader>&amp;C&amp;G</oddHeader>
      </headerFooter>
    </customSheetView>
    <customSheetView guid="{80E7DA02-1B60-4892-8DF8-F1D90CFB8D6E}" fitToPage="1">
      <selection activeCell="C5" sqref="C5"/>
      <pageMargins left="0.7" right="0.7" top="0.75" bottom="0.75" header="0.3" footer="0.3"/>
      <pageSetup paperSize="9" scale="49" orientation="portrait" r:id="rId3"/>
      <headerFooter>
        <oddHeader>&amp;C&amp;G</oddHeader>
      </headerFooter>
    </customSheetView>
    <customSheetView guid="{D74BCB23-1516-412E-B6F3-088F98D88FC8}" fitToPage="1">
      <selection activeCell="B5" sqref="B5"/>
      <pageMargins left="0.7" right="0.7" top="0.75" bottom="0.75" header="0.3" footer="0.3"/>
      <pageSetup paperSize="9" scale="49" orientation="portrait" r:id="rId4"/>
      <headerFooter>
        <oddHeader>&amp;C&amp;G</oddHeader>
      </headerFooter>
    </customSheetView>
    <customSheetView guid="{1C6F7EB1-966B-4B9A-8DC7-91574CBFD378}" fitToPage="1">
      <pageMargins left="0.7" right="0.7" top="0.75" bottom="0.75" header="0.3" footer="0.3"/>
      <pageSetup paperSize="9" scale="49" orientation="portrait" r:id="rId5"/>
      <headerFooter>
        <oddHeader>&amp;C&amp;G</oddHeader>
      </headerFooter>
    </customSheetView>
  </customSheetViews>
  <mergeCells count="342">
    <mergeCell ref="B101:H101"/>
    <mergeCell ref="L101:N101"/>
    <mergeCell ref="C98:H98"/>
    <mergeCell ref="L98:N98"/>
    <mergeCell ref="C99:H99"/>
    <mergeCell ref="L99:N99"/>
    <mergeCell ref="C100:H100"/>
    <mergeCell ref="L100:N100"/>
    <mergeCell ref="C95:H95"/>
    <mergeCell ref="L95:N95"/>
    <mergeCell ref="C96:H96"/>
    <mergeCell ref="L96:N96"/>
    <mergeCell ref="C97:H97"/>
    <mergeCell ref="L97:N97"/>
    <mergeCell ref="I95:K95"/>
    <mergeCell ref="I96:K96"/>
    <mergeCell ref="I97:K97"/>
    <mergeCell ref="I98:K98"/>
    <mergeCell ref="I99:K99"/>
    <mergeCell ref="I100:K100"/>
    <mergeCell ref="I101:K101"/>
    <mergeCell ref="C92:H92"/>
    <mergeCell ref="L92:N92"/>
    <mergeCell ref="C93:H93"/>
    <mergeCell ref="L93:N93"/>
    <mergeCell ref="C94:H94"/>
    <mergeCell ref="L94:N94"/>
    <mergeCell ref="C89:H89"/>
    <mergeCell ref="L89:N89"/>
    <mergeCell ref="C90:H90"/>
    <mergeCell ref="L90:N90"/>
    <mergeCell ref="C91:H91"/>
    <mergeCell ref="L91:N91"/>
    <mergeCell ref="I89:K89"/>
    <mergeCell ref="I90:K90"/>
    <mergeCell ref="I91:K91"/>
    <mergeCell ref="I92:K92"/>
    <mergeCell ref="I93:K93"/>
    <mergeCell ref="I94:K94"/>
    <mergeCell ref="C86:H86"/>
    <mergeCell ref="L86:N86"/>
    <mergeCell ref="C87:H87"/>
    <mergeCell ref="L87:N87"/>
    <mergeCell ref="C88:H88"/>
    <mergeCell ref="L88:N88"/>
    <mergeCell ref="C83:H83"/>
    <mergeCell ref="L83:N83"/>
    <mergeCell ref="C84:H84"/>
    <mergeCell ref="L84:N84"/>
    <mergeCell ref="C85:H85"/>
    <mergeCell ref="L85:N85"/>
    <mergeCell ref="I83:K83"/>
    <mergeCell ref="I84:K84"/>
    <mergeCell ref="I85:K85"/>
    <mergeCell ref="I86:K86"/>
    <mergeCell ref="I87:K87"/>
    <mergeCell ref="I88:K88"/>
    <mergeCell ref="C80:H80"/>
    <mergeCell ref="L80:N80"/>
    <mergeCell ref="C81:H81"/>
    <mergeCell ref="L81:N81"/>
    <mergeCell ref="C82:H82"/>
    <mergeCell ref="L82:N82"/>
    <mergeCell ref="C77:H77"/>
    <mergeCell ref="L77:N77"/>
    <mergeCell ref="C78:H78"/>
    <mergeCell ref="L78:N78"/>
    <mergeCell ref="C79:H79"/>
    <mergeCell ref="L79:N79"/>
    <mergeCell ref="I77:K77"/>
    <mergeCell ref="I78:K78"/>
    <mergeCell ref="I79:K79"/>
    <mergeCell ref="I80:K80"/>
    <mergeCell ref="I81:K81"/>
    <mergeCell ref="I82:K82"/>
    <mergeCell ref="C74:H74"/>
    <mergeCell ref="L74:N74"/>
    <mergeCell ref="C75:H75"/>
    <mergeCell ref="L75:N75"/>
    <mergeCell ref="C76:H76"/>
    <mergeCell ref="L76:N76"/>
    <mergeCell ref="C71:H71"/>
    <mergeCell ref="L71:N71"/>
    <mergeCell ref="C72:H72"/>
    <mergeCell ref="L72:N72"/>
    <mergeCell ref="C73:H73"/>
    <mergeCell ref="L73:N73"/>
    <mergeCell ref="I71:K71"/>
    <mergeCell ref="I72:K72"/>
    <mergeCell ref="I73:K73"/>
    <mergeCell ref="I74:K74"/>
    <mergeCell ref="I75:K75"/>
    <mergeCell ref="I76:K76"/>
    <mergeCell ref="C68:H68"/>
    <mergeCell ref="L68:N68"/>
    <mergeCell ref="C69:H69"/>
    <mergeCell ref="L69:N69"/>
    <mergeCell ref="C70:H70"/>
    <mergeCell ref="L70:N70"/>
    <mergeCell ref="C65:H65"/>
    <mergeCell ref="L65:N65"/>
    <mergeCell ref="C66:H66"/>
    <mergeCell ref="L66:N66"/>
    <mergeCell ref="C67:H67"/>
    <mergeCell ref="L67:N67"/>
    <mergeCell ref="I65:K65"/>
    <mergeCell ref="I66:K66"/>
    <mergeCell ref="I67:K67"/>
    <mergeCell ref="I68:K68"/>
    <mergeCell ref="I69:K69"/>
    <mergeCell ref="I70:K70"/>
    <mergeCell ref="C62:H62"/>
    <mergeCell ref="L62:N62"/>
    <mergeCell ref="C63:H63"/>
    <mergeCell ref="L63:N63"/>
    <mergeCell ref="C64:H64"/>
    <mergeCell ref="L64:N64"/>
    <mergeCell ref="C59:H59"/>
    <mergeCell ref="L59:N59"/>
    <mergeCell ref="C60:H60"/>
    <mergeCell ref="L60:N60"/>
    <mergeCell ref="C61:H61"/>
    <mergeCell ref="L61:N61"/>
    <mergeCell ref="I59:K59"/>
    <mergeCell ref="I60:K60"/>
    <mergeCell ref="I61:K61"/>
    <mergeCell ref="I62:K62"/>
    <mergeCell ref="I63:K63"/>
    <mergeCell ref="I64:K64"/>
    <mergeCell ref="C56:H56"/>
    <mergeCell ref="L56:N56"/>
    <mergeCell ref="C57:H57"/>
    <mergeCell ref="L57:N57"/>
    <mergeCell ref="C58:H58"/>
    <mergeCell ref="L58:N58"/>
    <mergeCell ref="C53:H53"/>
    <mergeCell ref="L53:N53"/>
    <mergeCell ref="C54:H54"/>
    <mergeCell ref="L54:N54"/>
    <mergeCell ref="C55:H55"/>
    <mergeCell ref="L55:N55"/>
    <mergeCell ref="I53:K53"/>
    <mergeCell ref="I54:K54"/>
    <mergeCell ref="I55:K55"/>
    <mergeCell ref="I56:K56"/>
    <mergeCell ref="I57:K57"/>
    <mergeCell ref="I58:K58"/>
    <mergeCell ref="C50:H50"/>
    <mergeCell ref="L50:N50"/>
    <mergeCell ref="C51:H51"/>
    <mergeCell ref="L51:N51"/>
    <mergeCell ref="C52:H52"/>
    <mergeCell ref="L52:N52"/>
    <mergeCell ref="C47:H47"/>
    <mergeCell ref="L47:N47"/>
    <mergeCell ref="C48:H48"/>
    <mergeCell ref="L48:N48"/>
    <mergeCell ref="C49:H49"/>
    <mergeCell ref="L49:N49"/>
    <mergeCell ref="I47:K47"/>
    <mergeCell ref="I48:K48"/>
    <mergeCell ref="I49:K49"/>
    <mergeCell ref="I50:K50"/>
    <mergeCell ref="I51:K51"/>
    <mergeCell ref="I52:K52"/>
    <mergeCell ref="C44:H44"/>
    <mergeCell ref="L44:N44"/>
    <mergeCell ref="C45:H45"/>
    <mergeCell ref="L45:N45"/>
    <mergeCell ref="C46:H46"/>
    <mergeCell ref="L46:N46"/>
    <mergeCell ref="C41:H41"/>
    <mergeCell ref="L41:N41"/>
    <mergeCell ref="C42:H42"/>
    <mergeCell ref="L42:N42"/>
    <mergeCell ref="C43:H43"/>
    <mergeCell ref="L43:N43"/>
    <mergeCell ref="I41:K41"/>
    <mergeCell ref="I42:K42"/>
    <mergeCell ref="I43:K43"/>
    <mergeCell ref="I44:K44"/>
    <mergeCell ref="I45:K45"/>
    <mergeCell ref="I46:K46"/>
    <mergeCell ref="C38:H38"/>
    <mergeCell ref="L38:N38"/>
    <mergeCell ref="C39:H39"/>
    <mergeCell ref="L39:N39"/>
    <mergeCell ref="C40:H40"/>
    <mergeCell ref="L40:N40"/>
    <mergeCell ref="C35:H35"/>
    <mergeCell ref="L35:N35"/>
    <mergeCell ref="C36:H36"/>
    <mergeCell ref="L36:N36"/>
    <mergeCell ref="C37:H37"/>
    <mergeCell ref="L37:N37"/>
    <mergeCell ref="I35:K35"/>
    <mergeCell ref="I36:K36"/>
    <mergeCell ref="I37:K37"/>
    <mergeCell ref="I38:K38"/>
    <mergeCell ref="I39:K39"/>
    <mergeCell ref="I40:K40"/>
    <mergeCell ref="C32:H32"/>
    <mergeCell ref="L32:N32"/>
    <mergeCell ref="C33:H33"/>
    <mergeCell ref="L33:N33"/>
    <mergeCell ref="C34:H34"/>
    <mergeCell ref="L34:N34"/>
    <mergeCell ref="C29:H29"/>
    <mergeCell ref="L29:N29"/>
    <mergeCell ref="C30:H30"/>
    <mergeCell ref="L30:N30"/>
    <mergeCell ref="C31:H31"/>
    <mergeCell ref="L31:N31"/>
    <mergeCell ref="I29:K29"/>
    <mergeCell ref="I30:K30"/>
    <mergeCell ref="I31:K31"/>
    <mergeCell ref="I32:K32"/>
    <mergeCell ref="I33:K33"/>
    <mergeCell ref="I34:K34"/>
    <mergeCell ref="C26:H26"/>
    <mergeCell ref="L26:N26"/>
    <mergeCell ref="C27:H27"/>
    <mergeCell ref="L27:N27"/>
    <mergeCell ref="C28:H28"/>
    <mergeCell ref="L28:N28"/>
    <mergeCell ref="C23:H23"/>
    <mergeCell ref="L23:N23"/>
    <mergeCell ref="C24:H24"/>
    <mergeCell ref="L24:N24"/>
    <mergeCell ref="C25:H25"/>
    <mergeCell ref="L25:N25"/>
    <mergeCell ref="I23:K23"/>
    <mergeCell ref="I24:K24"/>
    <mergeCell ref="I25:K25"/>
    <mergeCell ref="I26:K26"/>
    <mergeCell ref="I27:K27"/>
    <mergeCell ref="I28:K28"/>
    <mergeCell ref="B16:E16"/>
    <mergeCell ref="C20:H20"/>
    <mergeCell ref="L20:N20"/>
    <mergeCell ref="C21:H21"/>
    <mergeCell ref="L21:N21"/>
    <mergeCell ref="C22:H22"/>
    <mergeCell ref="L22:N22"/>
    <mergeCell ref="B11:E11"/>
    <mergeCell ref="B12:E12"/>
    <mergeCell ref="B13:E13"/>
    <mergeCell ref="B14:E14"/>
    <mergeCell ref="B15:E15"/>
    <mergeCell ref="I20:K20"/>
    <mergeCell ref="I21:K21"/>
    <mergeCell ref="I22:K22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2:Q42"/>
    <mergeCell ref="O43:Q43"/>
    <mergeCell ref="O44:Q44"/>
    <mergeCell ref="O45:Q45"/>
    <mergeCell ref="O46:Q46"/>
    <mergeCell ref="O47:Q47"/>
    <mergeCell ref="O48:Q48"/>
    <mergeCell ref="O49:Q49"/>
    <mergeCell ref="O50:Q50"/>
    <mergeCell ref="O51:Q51"/>
    <mergeCell ref="O52:Q52"/>
    <mergeCell ref="O53:Q53"/>
    <mergeCell ref="O54:Q54"/>
    <mergeCell ref="O55:Q55"/>
    <mergeCell ref="O56:Q56"/>
    <mergeCell ref="O57:Q57"/>
    <mergeCell ref="O58:Q58"/>
    <mergeCell ref="O59:Q59"/>
    <mergeCell ref="O60:Q60"/>
    <mergeCell ref="O61:Q61"/>
    <mergeCell ref="O62:Q62"/>
    <mergeCell ref="O63:Q63"/>
    <mergeCell ref="O64:Q64"/>
    <mergeCell ref="O65:Q65"/>
    <mergeCell ref="O66:Q66"/>
    <mergeCell ref="O67:Q67"/>
    <mergeCell ref="O68:Q68"/>
    <mergeCell ref="O69:Q69"/>
    <mergeCell ref="O70:Q70"/>
    <mergeCell ref="O71:Q71"/>
    <mergeCell ref="O72:Q72"/>
    <mergeCell ref="O73:Q73"/>
    <mergeCell ref="O89:Q89"/>
    <mergeCell ref="O90:Q90"/>
    <mergeCell ref="O91:Q91"/>
    <mergeCell ref="O74:Q74"/>
    <mergeCell ref="O75:Q75"/>
    <mergeCell ref="O76:Q76"/>
    <mergeCell ref="O77:Q77"/>
    <mergeCell ref="O78:Q78"/>
    <mergeCell ref="O79:Q79"/>
    <mergeCell ref="O80:Q80"/>
    <mergeCell ref="O81:Q81"/>
    <mergeCell ref="O82:Q82"/>
    <mergeCell ref="B3:Q3"/>
    <mergeCell ref="F11:H11"/>
    <mergeCell ref="F12:H12"/>
    <mergeCell ref="F13:H13"/>
    <mergeCell ref="F14:H14"/>
    <mergeCell ref="F15:H15"/>
    <mergeCell ref="F16:H16"/>
    <mergeCell ref="B10:H10"/>
    <mergeCell ref="O101:Q101"/>
    <mergeCell ref="O92:Q92"/>
    <mergeCell ref="O93:Q93"/>
    <mergeCell ref="O94:Q94"/>
    <mergeCell ref="O95:Q95"/>
    <mergeCell ref="O96:Q96"/>
    <mergeCell ref="O97:Q97"/>
    <mergeCell ref="O98:Q98"/>
    <mergeCell ref="O99:Q99"/>
    <mergeCell ref="O100:Q100"/>
    <mergeCell ref="O83:Q83"/>
    <mergeCell ref="O84:Q84"/>
    <mergeCell ref="O85:Q85"/>
    <mergeCell ref="O86:Q86"/>
    <mergeCell ref="O87:Q87"/>
    <mergeCell ref="O88:Q88"/>
  </mergeCells>
  <pageMargins left="0.7" right="0.7" top="0.75" bottom="0.75" header="0.3" footer="0.3"/>
  <pageSetup paperSize="9" scale="40" orientation="portrait" r:id="rId6"/>
  <headerFooter>
    <oddHeader>&amp;C&amp;G</oddHeader>
  </headerFooter>
  <legacyDrawingHF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CATALOGO!$C$4:$C$442</xm:f>
          </x14:formula1>
          <xm:sqref>B21:B100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K27"/>
  <sheetViews>
    <sheetView workbookViewId="0">
      <selection activeCell="C12" sqref="C12"/>
    </sheetView>
  </sheetViews>
  <sheetFormatPr baseColWidth="10" defaultColWidth="0" defaultRowHeight="15" zeroHeight="1"/>
  <cols>
    <col min="1" max="1" width="11.42578125" style="1" customWidth="1"/>
    <col min="2" max="6" width="22.7109375" style="1" customWidth="1"/>
    <col min="7" max="8" width="11.42578125" style="1" customWidth="1"/>
    <col min="9" max="11" width="0" style="1" hidden="1" customWidth="1"/>
    <col min="12" max="16384" width="11.42578125" style="1" hidden="1"/>
  </cols>
  <sheetData>
    <row r="1" spans="2:6"/>
    <row r="2" spans="2:6"/>
    <row r="3" spans="2:6" ht="18.75">
      <c r="B3" s="179" t="s">
        <v>593</v>
      </c>
      <c r="C3" s="179"/>
      <c r="D3" s="179"/>
      <c r="E3" s="179"/>
      <c r="F3" s="179"/>
    </row>
    <row r="4" spans="2:6"/>
    <row r="5" spans="2:6" ht="23.25">
      <c r="B5" s="58" t="s">
        <v>0</v>
      </c>
      <c r="C5" s="92" t="str">
        <f>+RPP_2018!C4</f>
        <v>COLIMA</v>
      </c>
      <c r="D5" s="92"/>
      <c r="E5" s="92"/>
    </row>
    <row r="6" spans="2:6" ht="23.25">
      <c r="B6" s="58" t="s">
        <v>32</v>
      </c>
      <c r="C6" s="92" t="str">
        <f>+RPP_2018!M4</f>
        <v>MARZO</v>
      </c>
      <c r="D6" s="92"/>
      <c r="E6" s="92"/>
    </row>
    <row r="7" spans="2:6"/>
    <row r="8" spans="2:6" ht="19.5">
      <c r="B8" s="83" t="s">
        <v>552</v>
      </c>
    </row>
    <row r="9" spans="2:6"/>
    <row r="10" spans="2:6">
      <c r="B10" s="272" t="s">
        <v>553</v>
      </c>
      <c r="C10" s="234" t="s">
        <v>554</v>
      </c>
      <c r="D10" s="234"/>
      <c r="E10" s="234"/>
      <c r="F10" s="234"/>
    </row>
    <row r="11" spans="2:6" ht="32.25" customHeight="1">
      <c r="B11" s="272"/>
      <c r="C11" s="151" t="s">
        <v>555</v>
      </c>
      <c r="D11" s="151" t="s">
        <v>556</v>
      </c>
      <c r="E11" s="151" t="s">
        <v>557</v>
      </c>
      <c r="F11" s="151" t="s">
        <v>550</v>
      </c>
    </row>
    <row r="12" spans="2:6" ht="16.5" customHeight="1">
      <c r="B12" s="149" t="s">
        <v>558</v>
      </c>
      <c r="C12" s="76">
        <v>45</v>
      </c>
      <c r="D12" s="76">
        <v>44</v>
      </c>
      <c r="E12" s="76">
        <v>47</v>
      </c>
      <c r="F12" s="91">
        <v>22750</v>
      </c>
    </row>
    <row r="13" spans="2:6" ht="16.5" customHeight="1">
      <c r="B13" s="149" t="s">
        <v>559</v>
      </c>
      <c r="C13" s="76">
        <v>29</v>
      </c>
      <c r="D13" s="76">
        <v>30</v>
      </c>
      <c r="E13" s="76">
        <v>33</v>
      </c>
      <c r="F13" s="91">
        <v>15450</v>
      </c>
    </row>
    <row r="14" spans="2:6" ht="16.5" customHeight="1">
      <c r="B14" s="149" t="s">
        <v>560</v>
      </c>
      <c r="C14" s="76">
        <v>37</v>
      </c>
      <c r="D14" s="76">
        <v>37</v>
      </c>
      <c r="E14" s="76">
        <v>39</v>
      </c>
      <c r="F14" s="91">
        <v>18900</v>
      </c>
    </row>
    <row r="15" spans="2:6" ht="16.5" customHeight="1">
      <c r="B15" s="149" t="s">
        <v>561</v>
      </c>
      <c r="C15" s="76">
        <v>0</v>
      </c>
      <c r="D15" s="76">
        <v>0</v>
      </c>
      <c r="E15" s="76">
        <v>0</v>
      </c>
      <c r="F15" s="91">
        <f t="shared" ref="F12:F15" si="0">E15*200</f>
        <v>0</v>
      </c>
    </row>
    <row r="16" spans="2:6" ht="16.5" customHeight="1">
      <c r="B16" s="149" t="s">
        <v>562</v>
      </c>
      <c r="C16" s="76">
        <v>0</v>
      </c>
      <c r="D16" s="76">
        <v>0</v>
      </c>
      <c r="E16" s="76">
        <v>0</v>
      </c>
      <c r="F16" s="91">
        <f>E16*200</f>
        <v>0</v>
      </c>
    </row>
    <row r="17" spans="2:6" ht="16.5" customHeight="1">
      <c r="B17" s="149" t="s">
        <v>563</v>
      </c>
      <c r="C17" s="76">
        <v>0</v>
      </c>
      <c r="D17" s="76">
        <v>0</v>
      </c>
      <c r="E17" s="76">
        <v>0</v>
      </c>
      <c r="F17" s="91">
        <f t="shared" ref="F17:F23" si="1">E17*200</f>
        <v>0</v>
      </c>
    </row>
    <row r="18" spans="2:6" ht="16.5" customHeight="1">
      <c r="B18" s="149" t="s">
        <v>564</v>
      </c>
      <c r="C18" s="76">
        <v>0</v>
      </c>
      <c r="D18" s="76">
        <v>0</v>
      </c>
      <c r="E18" s="76">
        <v>0</v>
      </c>
      <c r="F18" s="91">
        <f t="shared" si="1"/>
        <v>0</v>
      </c>
    </row>
    <row r="19" spans="2:6" ht="16.5" customHeight="1">
      <c r="B19" s="149" t="s">
        <v>565</v>
      </c>
      <c r="C19" s="76">
        <v>0</v>
      </c>
      <c r="D19" s="76">
        <v>0</v>
      </c>
      <c r="E19" s="76">
        <v>0</v>
      </c>
      <c r="F19" s="91">
        <f t="shared" si="1"/>
        <v>0</v>
      </c>
    </row>
    <row r="20" spans="2:6" ht="16.5" customHeight="1">
      <c r="B20" s="149" t="s">
        <v>549</v>
      </c>
      <c r="C20" s="76">
        <v>0</v>
      </c>
      <c r="D20" s="76">
        <v>0</v>
      </c>
      <c r="E20" s="76">
        <v>0</v>
      </c>
      <c r="F20" s="91">
        <f t="shared" si="1"/>
        <v>0</v>
      </c>
    </row>
    <row r="21" spans="2:6" ht="16.5" customHeight="1">
      <c r="B21" s="149" t="s">
        <v>566</v>
      </c>
      <c r="C21" s="76">
        <v>0</v>
      </c>
      <c r="D21" s="76">
        <v>0</v>
      </c>
      <c r="E21" s="76">
        <v>0</v>
      </c>
      <c r="F21" s="91">
        <f t="shared" si="1"/>
        <v>0</v>
      </c>
    </row>
    <row r="22" spans="2:6" ht="16.5" customHeight="1">
      <c r="B22" s="149" t="s">
        <v>567</v>
      </c>
      <c r="C22" s="76">
        <v>0</v>
      </c>
      <c r="D22" s="76">
        <v>0</v>
      </c>
      <c r="E22" s="76">
        <v>0</v>
      </c>
      <c r="F22" s="91">
        <f t="shared" si="1"/>
        <v>0</v>
      </c>
    </row>
    <row r="23" spans="2:6" ht="16.5" customHeight="1">
      <c r="B23" s="150" t="s">
        <v>569</v>
      </c>
      <c r="C23" s="76">
        <v>0</v>
      </c>
      <c r="D23" s="76">
        <v>0</v>
      </c>
      <c r="E23" s="76">
        <v>0</v>
      </c>
      <c r="F23" s="91">
        <f t="shared" si="1"/>
        <v>0</v>
      </c>
    </row>
    <row r="24" spans="2:6">
      <c r="B24" s="84" t="s">
        <v>25</v>
      </c>
      <c r="C24" s="85">
        <f t="shared" ref="C24:F24" si="2">+SUM(C12:C23)</f>
        <v>111</v>
      </c>
      <c r="D24" s="85">
        <f t="shared" si="2"/>
        <v>111</v>
      </c>
      <c r="E24" s="85">
        <f t="shared" si="2"/>
        <v>119</v>
      </c>
      <c r="F24" s="86">
        <f t="shared" si="2"/>
        <v>57100</v>
      </c>
    </row>
    <row r="25" spans="2:6"/>
    <row r="26" spans="2:6"/>
    <row r="27" spans="2:6"/>
  </sheetData>
  <sheetProtection password="E727" sheet="1" objects="1" scenarios="1" selectLockedCells="1"/>
  <customSheetViews>
    <customSheetView guid="{ED49C49A-6049-47A5-8E7A-75CF87152D2E}" hiddenRows="1" hiddenColumns="1" topLeftCell="A6">
      <selection activeCell="C13" sqref="C13"/>
      <pageMargins left="0.7" right="0.7" top="0.75" bottom="0.75" header="0.3" footer="0.3"/>
    </customSheetView>
    <customSheetView guid="{E42DFDCF-263A-44ED-973B-7D34AF1F44E1}">
      <selection activeCell="C22" sqref="C22"/>
      <pageMargins left="0.7" right="0.7" top="0.75" bottom="0.75" header="0.3" footer="0.3"/>
    </customSheetView>
    <customSheetView guid="{80E7DA02-1B60-4892-8DF8-F1D90CFB8D6E}">
      <selection activeCell="C5" sqref="C5"/>
      <pageMargins left="0.7" right="0.7" top="0.75" bottom="0.75" header="0.3" footer="0.3"/>
    </customSheetView>
    <customSheetView guid="{D74BCB23-1516-412E-B6F3-088F98D88FC8}" topLeftCell="A14">
      <selection activeCell="I18" sqref="I18"/>
      <pageMargins left="0.7" right="0.7" top="0.75" bottom="0.75" header="0.3" footer="0.3"/>
    </customSheetView>
    <customSheetView guid="{1C6F7EB1-966B-4B9A-8DC7-91574CBFD378}">
      <pageMargins left="0.7" right="0.7" top="0.75" bottom="0.75" header="0.3" footer="0.3"/>
    </customSheetView>
  </customSheetViews>
  <mergeCells count="3">
    <mergeCell ref="B10:B11"/>
    <mergeCell ref="C10:F10"/>
    <mergeCell ref="B3:F3"/>
  </mergeCells>
  <pageMargins left="0.70866141732283472" right="0.70866141732283472" top="0.74803149606299213" bottom="0.74803149606299213" header="0.31496062992125984" footer="0.31496062992125984"/>
  <pageSetup scale="77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CATALOGO</vt:lpstr>
      <vt:lpstr>RPP_2018</vt:lpstr>
      <vt:lpstr>RPP_FIGURAS</vt:lpstr>
      <vt:lpstr>RAMO11XPARTIDA</vt:lpstr>
      <vt:lpstr>RAMO33XPARTIDA</vt:lpstr>
      <vt:lpstr>REMANENTES</vt:lpstr>
      <vt:lpstr>PRESUPUESTO ETIQUETADO</vt:lpstr>
      <vt:lpstr>APORTACION ESTATAL</vt:lpstr>
      <vt:lpstr>EDUCANDOS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MBERNAL</dc:creator>
  <cp:lastModifiedBy>Lino2</cp:lastModifiedBy>
  <cp:lastPrinted>2017-07-19T19:41:31Z</cp:lastPrinted>
  <dcterms:created xsi:type="dcterms:W3CDTF">2015-06-04T15:15:27Z</dcterms:created>
  <dcterms:modified xsi:type="dcterms:W3CDTF">2018-04-16T20:22:22Z</dcterms:modified>
</cp:coreProperties>
</file>